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merci\Dropbox\PRODUITS\ELJEN\DESIGN\MANITOBA\"/>
    </mc:Choice>
  </mc:AlternateContent>
  <xr:revisionPtr revIDLastSave="0" documentId="13_ncr:1_{C01A9C4D-EE07-4F85-BBE9-D8B42CBB8B9F}" xr6:coauthVersionLast="46" xr6:coauthVersionMax="46" xr10:uidLastSave="{00000000-0000-0000-0000-000000000000}"/>
  <bookViews>
    <workbookView xWindow="-630" yWindow="3375" windowWidth="2400" windowHeight="585" tabRatio="808" xr2:uid="{00000000-000D-0000-FFFF-FFFF00000000}"/>
  </bookViews>
  <sheets>
    <sheet name="DESIGN WORKSHEET BED" sheetId="5" r:id="rId1"/>
    <sheet name="DESIGN WORKSHEET TRENCH" sheetId="2" r:id="rId2"/>
    <sheet name="SIEVE ANALYSIS" sheetId="1" r:id="rId3"/>
    <sheet name="PAPER WORKSHEET" sheetId="3" r:id="rId4"/>
    <sheet name="Feuil1"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8" i="5" l="1"/>
  <c r="E21" i="5"/>
  <c r="G21" i="5" s="1"/>
  <c r="G57" i="5"/>
  <c r="G58" i="5"/>
  <c r="G59" i="5"/>
  <c r="G56" i="5"/>
  <c r="G55" i="5"/>
  <c r="G54" i="5"/>
  <c r="G67" i="5"/>
  <c r="G66" i="5"/>
  <c r="E71" i="5" l="1"/>
  <c r="G71" i="5" s="1"/>
  <c r="E68" i="2" l="1"/>
  <c r="E67" i="2"/>
  <c r="E66" i="2"/>
  <c r="E63" i="2"/>
  <c r="E64" i="2"/>
  <c r="E47" i="2"/>
  <c r="E92" i="5"/>
  <c r="G92" i="5" s="1"/>
  <c r="E63" i="5" l="1"/>
  <c r="G99" i="5" l="1"/>
  <c r="G94" i="5"/>
  <c r="G91" i="5"/>
  <c r="G90" i="5"/>
  <c r="E52" i="5"/>
  <c r="G52" i="5" s="1"/>
  <c r="E17" i="5"/>
  <c r="E77" i="2"/>
  <c r="G77" i="2" s="1"/>
  <c r="E75" i="2"/>
  <c r="G75" i="2" s="1"/>
  <c r="E64" i="5" l="1"/>
  <c r="G17" i="5"/>
  <c r="E68" i="5"/>
  <c r="G68" i="5" s="1"/>
  <c r="E26" i="5"/>
  <c r="E87" i="2"/>
  <c r="G87" i="2" s="1"/>
  <c r="E50" i="5" l="1"/>
  <c r="G65" i="2"/>
  <c r="E51" i="5" l="1"/>
  <c r="G51" i="5" s="1"/>
  <c r="E27" i="5"/>
  <c r="G70" i="2"/>
  <c r="G62" i="2"/>
  <c r="G61" i="2"/>
  <c r="E20" i="2"/>
  <c r="E70" i="5" l="1"/>
  <c r="E93" i="5"/>
  <c r="E53" i="5"/>
  <c r="G53" i="5" s="1"/>
  <c r="E24" i="2"/>
  <c r="E50" i="2" s="1"/>
  <c r="E95" i="5" l="1"/>
  <c r="G95" i="5" s="1"/>
  <c r="E72" i="5"/>
  <c r="G72" i="5" s="1"/>
  <c r="G70" i="5"/>
  <c r="G93" i="5"/>
  <c r="E29" i="2"/>
  <c r="E73" i="5" l="1"/>
  <c r="E52" i="2"/>
  <c r="E53" i="2"/>
  <c r="E30" i="2" s="1"/>
  <c r="E74" i="5" l="1"/>
  <c r="G73" i="5"/>
  <c r="E54" i="2"/>
  <c r="E55" i="2" s="1"/>
  <c r="G74" i="5" l="1"/>
  <c r="E76" i="2"/>
  <c r="E69" i="2" l="1"/>
  <c r="E72" i="2" s="1"/>
  <c r="E86" i="2"/>
  <c r="G86" i="2" s="1"/>
  <c r="E82" i="2"/>
  <c r="G76" i="2"/>
  <c r="E79" i="2"/>
  <c r="G68" i="2"/>
  <c r="E83" i="2" l="1"/>
  <c r="E89" i="2"/>
  <c r="G69" i="2"/>
  <c r="E75" i="5" l="1"/>
  <c r="G75" i="5" s="1"/>
  <c r="E76" i="5"/>
  <c r="G76" i="5" s="1"/>
  <c r="E100" i="5" l="1"/>
  <c r="G100" i="5" s="1"/>
  <c r="G9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Enviro-STEP</author>
  </authors>
  <commentList>
    <comment ref="E16" authorId="0" shapeId="0" xr:uid="{00000000-0006-0000-0000-000001000000}">
      <text>
        <r>
          <rPr>
            <b/>
            <sz val="9"/>
            <color indexed="81"/>
            <rFont val="Tahoma"/>
            <family val="2"/>
          </rPr>
          <t>Enviro-STEP:</t>
        </r>
        <r>
          <rPr>
            <sz val="9"/>
            <color indexed="81"/>
            <rFont val="Tahoma"/>
            <family val="2"/>
          </rPr>
          <t xml:space="preserve">
Designer enters number of bedrooms.  For new construction the designer should target the maximum potential of the house</t>
        </r>
      </text>
    </comment>
    <comment ref="E17" authorId="0" shapeId="0" xr:uid="{00000000-0006-0000-0000-000002000000}">
      <text>
        <r>
          <rPr>
            <b/>
            <sz val="9"/>
            <color indexed="81"/>
            <rFont val="Tahoma"/>
            <family val="2"/>
          </rPr>
          <t>Enviro-STEP:</t>
        </r>
        <r>
          <rPr>
            <sz val="9"/>
            <color indexed="81"/>
            <rFont val="Tahoma"/>
            <family val="2"/>
          </rPr>
          <t xml:space="preserve">
As per Manitoba regulation</t>
        </r>
      </text>
    </comment>
    <comment ref="E19" authorId="0" shapeId="0" xr:uid="{00000000-0006-0000-0000-000003000000}">
      <text>
        <r>
          <rPr>
            <b/>
            <sz val="9"/>
            <color indexed="81"/>
            <rFont val="Tahoma"/>
            <family val="2"/>
          </rPr>
          <t>Enviro-STEP:</t>
        </r>
        <r>
          <rPr>
            <sz val="9"/>
            <color indexed="81"/>
            <rFont val="Tahoma"/>
            <family val="2"/>
          </rPr>
          <t xml:space="preserve">
Designer can add a safety factor.  Example:  water softenenr backwash, additionnal use in the house, etc.</t>
        </r>
      </text>
    </comment>
    <comment ref="E21" authorId="0" shapeId="0" xr:uid="{00000000-0006-0000-0000-000004000000}">
      <text>
        <r>
          <rPr>
            <b/>
            <sz val="9"/>
            <color indexed="81"/>
            <rFont val="Tahoma"/>
            <family val="2"/>
          </rPr>
          <t>Enviro-STEP:</t>
        </r>
        <r>
          <rPr>
            <sz val="9"/>
            <color indexed="81"/>
            <rFont val="Tahoma"/>
            <family val="2"/>
          </rPr>
          <t xml:space="preserve">
This is the total maximum flow rate for design</t>
        </r>
      </text>
    </comment>
    <comment ref="E26" authorId="0" shapeId="0" xr:uid="{00000000-0006-0000-0000-000005000000}">
      <text>
        <r>
          <rPr>
            <b/>
            <sz val="9"/>
            <color indexed="81"/>
            <rFont val="Tahoma"/>
            <family val="2"/>
          </rPr>
          <t>Enviro-STEP:</t>
        </r>
        <r>
          <rPr>
            <sz val="9"/>
            <color indexed="81"/>
            <rFont val="Tahoma"/>
            <family val="2"/>
          </rPr>
          <t xml:space="preserve">
Minimal number of ELJEN modules based on flow rate and ELJEN application rate of 95 L/module per day</t>
        </r>
      </text>
    </comment>
    <comment ref="E27" authorId="0" shapeId="0" xr:uid="{00000000-0006-0000-0000-000007000000}">
      <text>
        <r>
          <rPr>
            <b/>
            <sz val="9"/>
            <color indexed="81"/>
            <rFont val="Tahoma"/>
            <family val="2"/>
          </rPr>
          <t>Enviro-STEP:</t>
        </r>
        <r>
          <rPr>
            <sz val="9"/>
            <color indexed="81"/>
            <rFont val="Tahoma"/>
            <family val="2"/>
          </rPr>
          <t xml:space="preserve">
Number of mdoules required based on Field design entered by user</t>
        </r>
      </text>
    </comment>
    <comment ref="E33" authorId="0" shapeId="0" xr:uid="{00000000-0006-0000-0000-000008000000}">
      <text>
        <r>
          <rPr>
            <b/>
            <sz val="9"/>
            <color indexed="81"/>
            <rFont val="Tahoma"/>
            <family val="2"/>
          </rPr>
          <t>Enviro-STEP:</t>
        </r>
        <r>
          <rPr>
            <sz val="9"/>
            <color indexed="81"/>
            <rFont val="Tahoma"/>
            <family val="2"/>
          </rPr>
          <t xml:space="preserve">
Select the application from the table considering the type of native soil</t>
        </r>
      </text>
    </comment>
    <comment ref="E49" authorId="0" shapeId="0" xr:uid="{00000000-0006-0000-0000-000009000000}">
      <text>
        <r>
          <rPr>
            <b/>
            <sz val="9"/>
            <color indexed="81"/>
            <rFont val="Tahoma"/>
            <family val="2"/>
          </rPr>
          <t>Enviro-STEP:</t>
        </r>
        <r>
          <rPr>
            <sz val="9"/>
            <color indexed="81"/>
            <rFont val="Tahoma"/>
            <family val="2"/>
          </rPr>
          <t xml:space="preserve">
Designer enters number of rows</t>
        </r>
      </text>
    </comment>
    <comment ref="E64" authorId="0" shapeId="0" xr:uid="{00000000-0006-0000-0000-00000B000000}">
      <text>
        <r>
          <rPr>
            <b/>
            <sz val="9"/>
            <color indexed="81"/>
            <rFont val="Tahoma"/>
            <family val="2"/>
          </rPr>
          <t>Enviro-STEP:</t>
        </r>
        <r>
          <rPr>
            <sz val="9"/>
            <color indexed="81"/>
            <rFont val="Tahoma"/>
            <family val="2"/>
          </rPr>
          <t xml:space="preserve">
Minimal surface of ELJEN sand.  This value includes a 25% reduction based on ELJEN advanced treatment quality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Enviro-STEP</author>
  </authors>
  <commentList>
    <comment ref="E19" authorId="0" shapeId="0" xr:uid="{00000000-0006-0000-0100-000001000000}">
      <text>
        <r>
          <rPr>
            <b/>
            <sz val="9"/>
            <color indexed="81"/>
            <rFont val="Tahoma"/>
            <family val="2"/>
          </rPr>
          <t>Enviro-STEP:</t>
        </r>
        <r>
          <rPr>
            <sz val="9"/>
            <color indexed="81"/>
            <rFont val="Tahoma"/>
            <family val="2"/>
          </rPr>
          <t xml:space="preserve">
Designer enters number of bedrooms.  For new construction the designer should target the maximum potential of the house</t>
        </r>
      </text>
    </comment>
    <comment ref="E20" authorId="0" shapeId="0" xr:uid="{00000000-0006-0000-0100-000002000000}">
      <text>
        <r>
          <rPr>
            <b/>
            <sz val="9"/>
            <color indexed="81"/>
            <rFont val="Tahoma"/>
            <family val="2"/>
          </rPr>
          <t>Enviro-STEP:</t>
        </r>
        <r>
          <rPr>
            <sz val="9"/>
            <color indexed="81"/>
            <rFont val="Tahoma"/>
            <family val="2"/>
          </rPr>
          <t xml:space="preserve">
As per Manitoba regulation</t>
        </r>
      </text>
    </comment>
    <comment ref="E22" authorId="0" shapeId="0" xr:uid="{00000000-0006-0000-0100-000003000000}">
      <text>
        <r>
          <rPr>
            <b/>
            <sz val="9"/>
            <color indexed="81"/>
            <rFont val="Tahoma"/>
            <family val="2"/>
          </rPr>
          <t>Enviro-STEP:</t>
        </r>
        <r>
          <rPr>
            <sz val="9"/>
            <color indexed="81"/>
            <rFont val="Tahoma"/>
            <family val="2"/>
          </rPr>
          <t xml:space="preserve">
Designer can add a safety factor.  Example:  water softenenr backwash, additionnal use in the house, etc.</t>
        </r>
      </text>
    </comment>
    <comment ref="E24" authorId="0" shapeId="0" xr:uid="{00000000-0006-0000-0100-000004000000}">
      <text>
        <r>
          <rPr>
            <b/>
            <sz val="9"/>
            <color indexed="81"/>
            <rFont val="Tahoma"/>
            <family val="2"/>
          </rPr>
          <t>Enviro-STEP:</t>
        </r>
        <r>
          <rPr>
            <sz val="9"/>
            <color indexed="81"/>
            <rFont val="Tahoma"/>
            <family val="2"/>
          </rPr>
          <t xml:space="preserve">
This is the total maximum flow rate for design</t>
        </r>
      </text>
    </comment>
    <comment ref="E29" authorId="0" shapeId="0" xr:uid="{00000000-0006-0000-0100-000005000000}">
      <text>
        <r>
          <rPr>
            <b/>
            <sz val="9"/>
            <color indexed="81"/>
            <rFont val="Tahoma"/>
            <family val="2"/>
          </rPr>
          <t>Enviro-STEP:</t>
        </r>
        <r>
          <rPr>
            <sz val="9"/>
            <color indexed="81"/>
            <rFont val="Tahoma"/>
            <family val="2"/>
          </rPr>
          <t xml:space="preserve">
Minimal number of ELJEN modules based on flow rate and ELJEN application rate of 95 L/module per day</t>
        </r>
      </text>
    </comment>
    <comment ref="E30" authorId="0" shapeId="0" xr:uid="{00000000-0006-0000-0100-000006000000}">
      <text>
        <r>
          <rPr>
            <b/>
            <sz val="9"/>
            <color indexed="81"/>
            <rFont val="Tahoma"/>
            <family val="2"/>
          </rPr>
          <t>Enviro-STEP:</t>
        </r>
        <r>
          <rPr>
            <sz val="9"/>
            <color indexed="81"/>
            <rFont val="Tahoma"/>
            <family val="2"/>
          </rPr>
          <t xml:space="preserve">
Number of mdoules required based on trench design entered by user</t>
        </r>
      </text>
    </comment>
    <comment ref="E36" authorId="0" shapeId="0" xr:uid="{EE3B7F13-6478-44E6-AE97-EA54F7461AF7}">
      <text>
        <r>
          <rPr>
            <b/>
            <sz val="9"/>
            <color indexed="81"/>
            <rFont val="Tahoma"/>
            <family val="2"/>
          </rPr>
          <t>Enviro-STEP:</t>
        </r>
        <r>
          <rPr>
            <sz val="9"/>
            <color indexed="81"/>
            <rFont val="Tahoma"/>
            <family val="2"/>
          </rPr>
          <t xml:space="preserve">
Select the application from the table considering the type of native soil</t>
        </r>
      </text>
    </comment>
    <comment ref="E50" authorId="0" shapeId="0" xr:uid="{00000000-0006-0000-0100-000009000000}">
      <text>
        <r>
          <rPr>
            <b/>
            <sz val="9"/>
            <color indexed="81"/>
            <rFont val="Tahoma"/>
            <family val="2"/>
          </rPr>
          <t>Enviro-STEP:</t>
        </r>
        <r>
          <rPr>
            <sz val="9"/>
            <color indexed="81"/>
            <rFont val="Tahoma"/>
            <family val="2"/>
          </rPr>
          <t xml:space="preserve">
Minimal total length of trenches to provide. This value includes a 25% reduction based on ELJEN advanced treatment quality</t>
        </r>
      </text>
    </comment>
    <comment ref="E51" authorId="0" shapeId="0" xr:uid="{00000000-0006-0000-0100-00000A000000}">
      <text>
        <r>
          <rPr>
            <b/>
            <sz val="9"/>
            <color indexed="81"/>
            <rFont val="Tahoma"/>
            <family val="2"/>
          </rPr>
          <t>Enviro-STEP:</t>
        </r>
        <r>
          <rPr>
            <sz val="9"/>
            <color indexed="81"/>
            <rFont val="Tahoma"/>
            <family val="2"/>
          </rPr>
          <t xml:space="preserve">
User enters the number of trenches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Enviro-STEP</author>
  </authors>
  <commentList>
    <comment ref="E12" authorId="0" shapeId="0" xr:uid="{00000000-0006-0000-0300-000001000000}">
      <text>
        <r>
          <rPr>
            <b/>
            <sz val="9"/>
            <color indexed="81"/>
            <rFont val="Tahoma"/>
            <family val="2"/>
          </rPr>
          <t>Enviro-STEP:</t>
        </r>
        <r>
          <rPr>
            <sz val="9"/>
            <color indexed="81"/>
            <rFont val="Tahoma"/>
            <family val="2"/>
          </rPr>
          <t xml:space="preserve">
Designer enters number of bedrooms.  For new construction the designer should target the maximum potential of the house</t>
        </r>
      </text>
    </comment>
    <comment ref="E13" authorId="0" shapeId="0" xr:uid="{00000000-0006-0000-0300-000002000000}">
      <text>
        <r>
          <rPr>
            <b/>
            <sz val="9"/>
            <color indexed="81"/>
            <rFont val="Tahoma"/>
            <family val="2"/>
          </rPr>
          <t>Enviro-STEP:</t>
        </r>
        <r>
          <rPr>
            <sz val="9"/>
            <color indexed="81"/>
            <rFont val="Tahoma"/>
            <family val="2"/>
          </rPr>
          <t xml:space="preserve">
This is the total maximum flow rate for design</t>
        </r>
      </text>
    </comment>
    <comment ref="F16" authorId="0" shapeId="0" xr:uid="{00000000-0006-0000-0300-000003000000}">
      <text>
        <r>
          <rPr>
            <b/>
            <sz val="9"/>
            <color indexed="81"/>
            <rFont val="Tahoma"/>
            <family val="2"/>
          </rPr>
          <t>Enviro-STEP:</t>
        </r>
        <r>
          <rPr>
            <sz val="9"/>
            <color indexed="81"/>
            <rFont val="Tahoma"/>
            <family val="2"/>
          </rPr>
          <t xml:space="preserve">
Daily volume of septic tank eflfuent per ELJEN module</t>
        </r>
      </text>
    </comment>
    <comment ref="F17" authorId="0" shapeId="0" xr:uid="{00000000-0006-0000-0300-000004000000}">
      <text>
        <r>
          <rPr>
            <b/>
            <sz val="9"/>
            <color indexed="81"/>
            <rFont val="Tahoma"/>
            <family val="2"/>
          </rPr>
          <t>Enviro-STEP:</t>
        </r>
        <r>
          <rPr>
            <sz val="9"/>
            <color indexed="81"/>
            <rFont val="Tahoma"/>
            <family val="2"/>
          </rPr>
          <t xml:space="preserve">
Enviro-STEP:
Minimal number of ELJEN modules based on flow rate and ELJEN application rate of 95 L/module per day rounded up.</t>
        </r>
      </text>
    </comment>
    <comment ref="F18" authorId="0" shapeId="0" xr:uid="{00000000-0006-0000-0300-000005000000}">
      <text>
        <r>
          <rPr>
            <b/>
            <sz val="9"/>
            <color indexed="81"/>
            <rFont val="Tahoma"/>
            <family val="2"/>
          </rPr>
          <t>Enviro-STEP:</t>
        </r>
        <r>
          <rPr>
            <sz val="9"/>
            <color indexed="81"/>
            <rFont val="Tahoma"/>
            <family val="2"/>
          </rPr>
          <t xml:space="preserve">
Adjusted number of modules to fit chosen system configuration</t>
        </r>
      </text>
    </comment>
    <comment ref="F21" authorId="0" shapeId="0" xr:uid="{00000000-0006-0000-0300-000006000000}">
      <text>
        <r>
          <rPr>
            <b/>
            <sz val="9"/>
            <color indexed="81"/>
            <rFont val="Tahoma"/>
            <family val="2"/>
          </rPr>
          <t>Enviro-STEP:</t>
        </r>
        <r>
          <rPr>
            <sz val="9"/>
            <color indexed="81"/>
            <rFont val="Tahoma"/>
            <family val="2"/>
          </rPr>
          <t xml:space="preserve">
Based on Soil Texture Classification Triangle or Application Rate table.  For heavy clay soil, use 6.36 L/m²/d</t>
        </r>
      </text>
    </comment>
    <comment ref="F24" authorId="0" shapeId="0" xr:uid="{00000000-0006-0000-0300-000007000000}">
      <text>
        <r>
          <rPr>
            <b/>
            <sz val="9"/>
            <color indexed="81"/>
            <rFont val="Tahoma"/>
            <family val="2"/>
          </rPr>
          <t>Enviro-STEP:</t>
        </r>
        <r>
          <rPr>
            <sz val="9"/>
            <color indexed="81"/>
            <rFont val="Tahoma"/>
            <family val="2"/>
          </rPr>
          <t xml:space="preserve">
Minimal total length of trenches to provide. This value includes a 25% reduction based on ELJEN advanced treatment quality</t>
        </r>
      </text>
    </comment>
    <comment ref="F25" authorId="0" shapeId="0" xr:uid="{00000000-0006-0000-0300-000008000000}">
      <text>
        <r>
          <rPr>
            <b/>
            <sz val="9"/>
            <color indexed="81"/>
            <rFont val="Tahoma"/>
            <family val="2"/>
          </rPr>
          <t>Enviro-STEP:</t>
        </r>
        <r>
          <rPr>
            <sz val="9"/>
            <color indexed="81"/>
            <rFont val="Tahoma"/>
            <family val="2"/>
          </rPr>
          <t xml:space="preserve">
User enters the number of trenches</t>
        </r>
      </text>
    </comment>
    <comment ref="F32" authorId="0" shapeId="0" xr:uid="{00000000-0006-0000-0300-000009000000}">
      <text>
        <r>
          <rPr>
            <b/>
            <sz val="9"/>
            <color indexed="81"/>
            <rFont val="Tahoma"/>
            <family val="2"/>
          </rPr>
          <t>Enviro-STEP:</t>
        </r>
        <r>
          <rPr>
            <sz val="9"/>
            <color indexed="81"/>
            <rFont val="Tahoma"/>
            <family val="2"/>
          </rPr>
          <t xml:space="preserve">
Based on Soil Texture Classification Triangle or Application Rate table.  For heavy clay soil, use 6.36 L/m²/d</t>
        </r>
      </text>
    </comment>
    <comment ref="F33" authorId="0" shapeId="0" xr:uid="{00000000-0006-0000-0300-00000A000000}">
      <text>
        <r>
          <rPr>
            <b/>
            <sz val="9"/>
            <color indexed="81"/>
            <rFont val="Tahoma"/>
            <family val="2"/>
          </rPr>
          <t>Enviro-STEP:</t>
        </r>
        <r>
          <rPr>
            <sz val="9"/>
            <color indexed="81"/>
            <rFont val="Tahoma"/>
            <family val="2"/>
          </rPr>
          <t xml:space="preserve">
Minimal surface of ELJEN sand.  This value includes a 25% reduction based on ELJEN advanced treatment quality</t>
        </r>
      </text>
    </comment>
    <comment ref="F34" authorId="0" shapeId="0" xr:uid="{00000000-0006-0000-0300-00000B000000}">
      <text>
        <r>
          <rPr>
            <b/>
            <sz val="9"/>
            <color indexed="81"/>
            <rFont val="Tahoma"/>
            <family val="2"/>
          </rPr>
          <t>Enviro-STEP:</t>
        </r>
        <r>
          <rPr>
            <sz val="9"/>
            <color indexed="81"/>
            <rFont val="Tahoma"/>
            <family val="2"/>
          </rPr>
          <t xml:space="preserve">
Length of bed entered by user.  User must respect Eljen maximal length criteria based on type of distribution</t>
        </r>
      </text>
    </comment>
    <comment ref="F35" authorId="0" shapeId="0" xr:uid="{00000000-0006-0000-0300-00000C000000}">
      <text>
        <r>
          <rPr>
            <b/>
            <sz val="9"/>
            <color indexed="81"/>
            <rFont val="Tahoma"/>
            <family val="2"/>
          </rPr>
          <t>Enviro-STEP:</t>
        </r>
        <r>
          <rPr>
            <sz val="9"/>
            <color indexed="81"/>
            <rFont val="Tahoma"/>
            <family val="2"/>
          </rPr>
          <t xml:space="preserve">
Width of bed entered by user</t>
        </r>
      </text>
    </comment>
  </commentList>
</comments>
</file>

<file path=xl/sharedStrings.xml><?xml version="1.0" encoding="utf-8"?>
<sst xmlns="http://schemas.openxmlformats.org/spreadsheetml/2006/main" count="454" uniqueCount="252">
  <si>
    <t>Size (mm)</t>
  </si>
  <si>
    <t>Sieve #</t>
  </si>
  <si>
    <t>MIN C33</t>
  </si>
  <si>
    <t>MAX C33</t>
  </si>
  <si>
    <t>3/8 in</t>
  </si>
  <si>
    <t>#4</t>
  </si>
  <si>
    <t>#8</t>
  </si>
  <si>
    <t>#16</t>
  </si>
  <si>
    <t>#30</t>
  </si>
  <si>
    <t>#50</t>
  </si>
  <si>
    <t>#100</t>
  </si>
  <si>
    <t>RESULTS</t>
  </si>
  <si>
    <t>ESTABLISHING DAILY DESIGN FLOW</t>
  </si>
  <si>
    <t>Peak expected daily wastewater volume:</t>
  </si>
  <si>
    <t>Number of Bedrooms:</t>
  </si>
  <si>
    <t>L/d</t>
  </si>
  <si>
    <t>bedrooms</t>
  </si>
  <si>
    <t>Total daily design flow</t>
  </si>
  <si>
    <t>Additional safety factor (as per consultant)</t>
  </si>
  <si>
    <t>%</t>
  </si>
  <si>
    <t>NUMBER OF ELJEN MODULES</t>
  </si>
  <si>
    <t>Minimal number of ELJEN GSF A42 Modules</t>
  </si>
  <si>
    <t>Modules</t>
  </si>
  <si>
    <t>L/d/m²</t>
  </si>
  <si>
    <t>m²</t>
  </si>
  <si>
    <t>lin.m</t>
  </si>
  <si>
    <t>m</t>
  </si>
  <si>
    <t>VALUE ENTERED BY USER</t>
  </si>
  <si>
    <t>CALCULATED VALUE OR MESSAGE</t>
  </si>
  <si>
    <t>KEY DESIGN INFORMATION</t>
  </si>
  <si>
    <t>MANITOBA</t>
  </si>
  <si>
    <t>ELJEN GSF DESIGN WORKSHEET</t>
  </si>
  <si>
    <t>ELJEN GSF MODULE SHALL BE EVENLY DISTRIBUTED OVER THE INFILTRATION SURFACE</t>
  </si>
  <si>
    <t>SYSTEM LAYOUT RECOMMANDATIONS</t>
  </si>
  <si>
    <t>SETBACKS ARE MEASURED FROM THE EDGE OF THE ELJEN SAND</t>
  </si>
  <si>
    <t>SYSTEM LAYOUT (TRENCH CONFIGURATION)</t>
  </si>
  <si>
    <t>Trench Width selected by designer</t>
  </si>
  <si>
    <t>Minimal length of trench</t>
  </si>
  <si>
    <t>Number of trenches selected</t>
  </si>
  <si>
    <t>Length of each trench</t>
  </si>
  <si>
    <t>Number of module per trench</t>
  </si>
  <si>
    <t>Spacing between modules</t>
  </si>
  <si>
    <t>Area provided</t>
  </si>
  <si>
    <t>Number of modules per row</t>
  </si>
  <si>
    <t>Spacing between rows</t>
  </si>
  <si>
    <t>Number of rows selected</t>
  </si>
  <si>
    <t>Minimal Infiltration surface</t>
  </si>
  <si>
    <t>Actual number of ELJEN GSF A42 modules (Trench)</t>
  </si>
  <si>
    <t>MINIMUM ROW SPACING (EDGE TO EDGE) OF 300 mm</t>
  </si>
  <si>
    <t>REQUIREMENTS BASED ON TYPE OF SOIL</t>
  </si>
  <si>
    <t>85 TO 100% SAND:</t>
  </si>
  <si>
    <t xml:space="preserve">MINIMUM ELJEN (ASTM C33) SAND LAYER OF 450 mm </t>
  </si>
  <si>
    <t>MINIMUM ELJEN (ASTM C33) SAND LAYER OF 150 mm</t>
  </si>
  <si>
    <t>&lt;40% CLAY / &lt; 85% SAND:</t>
  </si>
  <si>
    <t xml:space="preserve">40 TO 60% CLAY: </t>
  </si>
  <si>
    <t xml:space="preserve">&gt;60% CLAY: </t>
  </si>
  <si>
    <t>(25% REDUCTION GRANTED)</t>
  </si>
  <si>
    <t>Application rate (for heavy clay use 6.36 L/m²/d)</t>
  </si>
  <si>
    <t>LOW PRESSURE DISTRIBUTION REQUIRED</t>
  </si>
  <si>
    <t>MODULE WITHIN A ROW SHALL BE SPACED TO ACHIEVE EVEN DISTRIBUTION</t>
  </si>
  <si>
    <t>MAX LENGTH OF DISTRIBUTION PIPE :</t>
  </si>
  <si>
    <t>responsibility to assure full compliance with the regulation and the ELJEN design manual</t>
  </si>
  <si>
    <t>specifications of the regulation nor every aspect of the design.  It is the designer</t>
  </si>
  <si>
    <t>Spacing at row extremities</t>
  </si>
  <si>
    <t>Spacing at rows extremities</t>
  </si>
  <si>
    <t>SYSTEM LAYOUT (BED CONFIGURATION)</t>
  </si>
  <si>
    <t>Actual number of ELJEN GSF A42 modules (Bed)</t>
  </si>
  <si>
    <t>GRAVITY = 18m if fed from end and 36m if fed from center</t>
  </si>
  <si>
    <t>LOW PRESSURE = 30m if fed from end and 60m if fed from center</t>
  </si>
  <si>
    <t>SYSTEMS WITH MORE THAN 450 mm OF FILL COVER MUST BE VENTED</t>
  </si>
  <si>
    <t>MAXIMUM DEPTH 600mm</t>
  </si>
  <si>
    <t>ABOVE GROUND SYSTEM REQUIRED</t>
  </si>
  <si>
    <t>MINIMUM ELJEN (ASTM C33) SAND LAYER OF 750 mm</t>
  </si>
  <si>
    <t>FLOW EQUALIZERS MUST BE USED WITH PUMPED OR GRAVITY DISTRIBUTION</t>
  </si>
  <si>
    <t>VERTICAL SEPERATION MEASURED FROM UNDER THE MINIMAL 150mm OF ELJEN SAND</t>
  </si>
  <si>
    <t>UNDER THE MODULE</t>
  </si>
  <si>
    <t>FOR BED DESIGN, LONG AND NARROW CONFIGURATION IS RECOMMANDED</t>
  </si>
  <si>
    <t>Designer:</t>
  </si>
  <si>
    <t>Date:</t>
  </si>
  <si>
    <t>Project Name:</t>
  </si>
  <si>
    <t>Location:</t>
  </si>
  <si>
    <t>This worksheet is a tool for the design of ELJEN GSF Systems.  It does not incorporate all the specifications of the regulation</t>
  </si>
  <si>
    <t xml:space="preserve"> nor every aspect of the design.  It is the designer responsibility to assure full compliance with the regulation  and the ELJEN</t>
  </si>
  <si>
    <t>CALCULATING THE MINIMUM NUMBER OF ELJEN GSF MODULES</t>
  </si>
  <si>
    <t>Daily volume of primary eflfuent per module</t>
  </si>
  <si>
    <t>Liters</t>
  </si>
  <si>
    <t>Minimal number of ELGEN GSF modules required</t>
  </si>
  <si>
    <t>Final number of ELJEN GSF A42 modules selected</t>
  </si>
  <si>
    <t>(based on application rate table)</t>
  </si>
  <si>
    <t>A</t>
  </si>
  <si>
    <t>B</t>
  </si>
  <si>
    <t>C</t>
  </si>
  <si>
    <t>D</t>
  </si>
  <si>
    <t>E</t>
  </si>
  <si>
    <t>N</t>
  </si>
  <si>
    <t>M</t>
  </si>
  <si>
    <t>F</t>
  </si>
  <si>
    <t>G</t>
  </si>
  <si>
    <t>H</t>
  </si>
  <si>
    <t>I</t>
  </si>
  <si>
    <t>L</t>
  </si>
  <si>
    <t>Length of bed</t>
  </si>
  <si>
    <t>Width of bed</t>
  </si>
  <si>
    <t>J</t>
  </si>
  <si>
    <t>K</t>
  </si>
  <si>
    <t>Trenches</t>
  </si>
  <si>
    <t>Trench Width</t>
  </si>
  <si>
    <t>mod/trench</t>
  </si>
  <si>
    <t>rows</t>
  </si>
  <si>
    <r>
      <t xml:space="preserve">(A </t>
    </r>
    <r>
      <rPr>
        <sz val="11"/>
        <color theme="1"/>
        <rFont val="Calibri"/>
        <family val="2"/>
      </rPr>
      <t xml:space="preserve">÷ B) </t>
    </r>
    <r>
      <rPr>
        <sz val="8"/>
        <color theme="1"/>
        <rFont val="Calibri"/>
        <family val="2"/>
      </rPr>
      <t>rounded</t>
    </r>
  </si>
  <si>
    <t>O</t>
  </si>
  <si>
    <t>P</t>
  </si>
  <si>
    <t>Q</t>
  </si>
  <si>
    <t>S</t>
  </si>
  <si>
    <t>T</t>
  </si>
  <si>
    <t>R</t>
  </si>
  <si>
    <t>U</t>
  </si>
  <si>
    <t>V</t>
  </si>
  <si>
    <t>Spacing between modules in a row</t>
  </si>
  <si>
    <r>
      <t xml:space="preserve">(T </t>
    </r>
    <r>
      <rPr>
        <sz val="11"/>
        <color theme="1"/>
        <rFont val="Calibri"/>
        <family val="2"/>
      </rPr>
      <t>÷ 2)</t>
    </r>
  </si>
  <si>
    <t>Side spacing (module to end of sand layer)</t>
  </si>
  <si>
    <t>(H x J) or (Q x R)</t>
  </si>
  <si>
    <t>Spacing between trenches (min 2m edge/edge)</t>
  </si>
  <si>
    <t>W</t>
  </si>
  <si>
    <r>
      <t xml:space="preserve">(H </t>
    </r>
    <r>
      <rPr>
        <sz val="11"/>
        <color theme="1"/>
        <rFont val="Calibri"/>
        <family val="2"/>
      </rPr>
      <t xml:space="preserve">÷ I) </t>
    </r>
    <r>
      <rPr>
        <sz val="8"/>
        <color theme="1"/>
        <rFont val="Calibri"/>
        <family val="2"/>
      </rPr>
      <t>rounded</t>
    </r>
  </si>
  <si>
    <r>
      <t xml:space="preserve">(C </t>
    </r>
    <r>
      <rPr>
        <sz val="11"/>
        <color theme="1"/>
        <rFont val="Calibri"/>
        <family val="2"/>
      </rPr>
      <t xml:space="preserve">÷ I) </t>
    </r>
    <r>
      <rPr>
        <sz val="8"/>
        <color theme="1"/>
        <rFont val="Calibri"/>
        <family val="2"/>
      </rPr>
      <t>rounded</t>
    </r>
  </si>
  <si>
    <r>
      <t xml:space="preserve">(L </t>
    </r>
    <r>
      <rPr>
        <sz val="11"/>
        <color theme="1"/>
        <rFont val="Calibri"/>
        <family val="2"/>
      </rPr>
      <t>÷ 2)</t>
    </r>
  </si>
  <si>
    <t>(O x P)</t>
  </si>
  <si>
    <t>mod/row</t>
  </si>
  <si>
    <r>
      <t xml:space="preserve">(C </t>
    </r>
    <r>
      <rPr>
        <sz val="11"/>
        <color theme="1"/>
        <rFont val="Calibri"/>
        <family val="2"/>
      </rPr>
      <t xml:space="preserve">÷ R) </t>
    </r>
    <r>
      <rPr>
        <sz val="8"/>
        <color theme="1"/>
        <rFont val="Calibri"/>
        <family val="2"/>
      </rPr>
      <t>rounded</t>
    </r>
  </si>
  <si>
    <t>[O - (1.2 x S)] ÷ S</t>
  </si>
  <si>
    <t>[P - (0.6 x R)] ÷ R</t>
  </si>
  <si>
    <r>
      <t xml:space="preserve">(U </t>
    </r>
    <r>
      <rPr>
        <sz val="11"/>
        <color theme="1"/>
        <rFont val="Calibri"/>
        <family val="2"/>
      </rPr>
      <t>÷ 2)</t>
    </r>
  </si>
  <si>
    <t>Side spacing</t>
  </si>
  <si>
    <t>MINIMUM SIDE AND EXTREMITY SPACING OF 150 mm</t>
  </si>
  <si>
    <t>Trench spacing (edge to edge)</t>
  </si>
  <si>
    <t>0.9</t>
  </si>
  <si>
    <r>
      <t xml:space="preserve">(0.75 x A) </t>
    </r>
    <r>
      <rPr>
        <sz val="11"/>
        <color theme="1"/>
        <rFont val="Calibri"/>
        <family val="2"/>
      </rPr>
      <t>÷ (1.225 x E</t>
    </r>
    <r>
      <rPr>
        <sz val="11"/>
        <color theme="1"/>
        <rFont val="Calibri"/>
        <family val="2"/>
        <scheme val="minor"/>
      </rPr>
      <t>)</t>
    </r>
  </si>
  <si>
    <t>[J - (1.2 x K)] ÷ K</t>
  </si>
  <si>
    <r>
      <t xml:space="preserve">(1.13 x A </t>
    </r>
    <r>
      <rPr>
        <sz val="11"/>
        <color theme="1"/>
        <rFont val="Calibri"/>
        <family val="2"/>
      </rPr>
      <t>÷ E)</t>
    </r>
  </si>
  <si>
    <t>Spacing at beginning and end of trench</t>
  </si>
  <si>
    <t xml:space="preserve"> design manual.  Please contact Enviro-STEP Technologies inc. (877 925-7496) for assistance</t>
  </si>
  <si>
    <t>Please contact Enviro-STEP Technologies inc. or one of its distributor for assistance</t>
  </si>
  <si>
    <t>mm</t>
  </si>
  <si>
    <t>in</t>
  </si>
  <si>
    <t>m³</t>
  </si>
  <si>
    <t>yd³</t>
  </si>
  <si>
    <t>Total volume of ELJEN ASTM C33 sand required</t>
  </si>
  <si>
    <t>In place density of ASTM C33 sand (+/-2)</t>
  </si>
  <si>
    <t>tons/m³</t>
  </si>
  <si>
    <t>ton/yd³</t>
  </si>
  <si>
    <t>Safety factor on volume of ELJEN ASTM C33 sand</t>
  </si>
  <si>
    <t>tons</t>
  </si>
  <si>
    <t>CONVERSION TOOL</t>
  </si>
  <si>
    <t>m   =</t>
  </si>
  <si>
    <t>ft</t>
  </si>
  <si>
    <t>m² =</t>
  </si>
  <si>
    <t>ft²</t>
  </si>
  <si>
    <t>m³ =</t>
  </si>
  <si>
    <t>ft³</t>
  </si>
  <si>
    <t>DESIGN PARAMETERS</t>
  </si>
  <si>
    <t>Application rate</t>
  </si>
  <si>
    <t>Type of system</t>
  </si>
  <si>
    <t>Trench</t>
  </si>
  <si>
    <t>Bed</t>
  </si>
  <si>
    <t>This worksheet is a tool for the design of ELJEN GSF Systems.  It does not include all the</t>
  </si>
  <si>
    <t>Length of ELJEN Treatment Bed</t>
  </si>
  <si>
    <t>Width of ELJEN Treatment Bed</t>
  </si>
  <si>
    <t>Area of ELJEN Treatment Bed</t>
  </si>
  <si>
    <t>ELJEN GSF Treatment Bed Design</t>
  </si>
  <si>
    <t>ELJEN GSF Dispersal Bed Design</t>
  </si>
  <si>
    <t>Slope of natural soil</t>
  </si>
  <si>
    <t>Fully raised</t>
  </si>
  <si>
    <t>Partially raised</t>
  </si>
  <si>
    <t>In ground</t>
  </si>
  <si>
    <t>Backfill over modules  - Center of ELJEN Bed</t>
  </si>
  <si>
    <t>Backfill over modules  - Edges of ELJEN Bed</t>
  </si>
  <si>
    <t>mm MIN</t>
  </si>
  <si>
    <t>Volume of ASTM C33 sand in ELJEN Treatment bed</t>
  </si>
  <si>
    <t>Height of imported sand for vertical separation</t>
  </si>
  <si>
    <t>GRANULAR MATERIAL REQUIREMENTS</t>
  </si>
  <si>
    <t>Height of ASTM C33 sand under ELJEN modules</t>
  </si>
  <si>
    <t>Height of ASTM C33 sand between modules</t>
  </si>
  <si>
    <t>Imported ASTM C33 for vertical separation</t>
  </si>
  <si>
    <t>ELJEN ASTM C33 SAND</t>
  </si>
  <si>
    <t>Imported material for vertical separation</t>
  </si>
  <si>
    <t>Volume of imported material for vertical separation</t>
  </si>
  <si>
    <t>In place density of sandy loam C33 sand (+/-2)</t>
  </si>
  <si>
    <t>IMPORTED ASTM C33 FOR VERTICAL SEPARATION</t>
  </si>
  <si>
    <t>IMPORTED MATERIAL FOR BACKFILL AND SLOPES</t>
  </si>
  <si>
    <r>
      <t>Minimal Dispersal surface</t>
    </r>
    <r>
      <rPr>
        <sz val="11"/>
        <color theme="1"/>
        <rFont val="Calibri"/>
        <family val="2"/>
        <scheme val="minor"/>
      </rPr>
      <t xml:space="preserve"> (from application rate)</t>
    </r>
  </si>
  <si>
    <t>Volume of imported material for backfill and slopes</t>
  </si>
  <si>
    <t>In place density of backfill</t>
  </si>
  <si>
    <t>Safety factor on volume of backfill</t>
  </si>
  <si>
    <t>Minmum weight of backfill to order</t>
  </si>
  <si>
    <t>TOTAL USE OF ASTM C33 (ELJEN + VERTICAL SEPARATION)</t>
  </si>
  <si>
    <t>Total volume of ASTM C33 sand</t>
  </si>
  <si>
    <r>
      <t xml:space="preserve">Minimum weight of </t>
    </r>
    <r>
      <rPr>
        <b/>
        <sz val="11"/>
        <color theme="1"/>
        <rFont val="Calibri"/>
        <family val="2"/>
        <scheme val="minor"/>
      </rPr>
      <t xml:space="preserve">ELJEN ASTM C33 sand </t>
    </r>
    <r>
      <rPr>
        <sz val="11"/>
        <color theme="1"/>
        <rFont val="Calibri"/>
        <family val="2"/>
        <scheme val="minor"/>
      </rPr>
      <t>to order</t>
    </r>
  </si>
  <si>
    <t>Total weight of ASTM C33 sand</t>
  </si>
  <si>
    <t>VERSION: APRIL 2020</t>
  </si>
  <si>
    <t>Slope of berms</t>
  </si>
  <si>
    <t>V=h(Ab+aB+2(ab+AB)) / 6</t>
  </si>
  <si>
    <t>Height of ASTM C33 for vertical separation</t>
  </si>
  <si>
    <t>Type of soil</t>
  </si>
  <si>
    <t>Heavy Clay (&gt;60%)</t>
  </si>
  <si>
    <t>Clay (40-60%)</t>
  </si>
  <si>
    <t>Silty Clay (40-60%)</t>
  </si>
  <si>
    <t>Sandy Clay (40-60%)</t>
  </si>
  <si>
    <t>Sandfy Clay (35-40%)</t>
  </si>
  <si>
    <t>Silty Clay Loam</t>
  </si>
  <si>
    <t>Clay Loam</t>
  </si>
  <si>
    <t>Sandy Clay Loam</t>
  </si>
  <si>
    <t>Loam</t>
  </si>
  <si>
    <t>Silt Loam</t>
  </si>
  <si>
    <t>Silt</t>
  </si>
  <si>
    <t>Sandy Loam</t>
  </si>
  <si>
    <t>Loamy Sand</t>
  </si>
  <si>
    <t>Sand (85-100%)</t>
  </si>
  <si>
    <t>Width of ASTM C33 sand per module (top)</t>
  </si>
  <si>
    <t>Length of ASTM C33 sand per module (top)</t>
  </si>
  <si>
    <t>Width of ASTM C33 sand per module (bottom)</t>
  </si>
  <si>
    <t>Length of ASTM C33 sand per module (bottom)</t>
  </si>
  <si>
    <t>Effective dispersal area</t>
  </si>
  <si>
    <t>Total area of Dispersal Bed including berms</t>
  </si>
  <si>
    <t>Width of downslope berm</t>
  </si>
  <si>
    <t>Width of upslope berm</t>
  </si>
  <si>
    <t>Horizontal</t>
  </si>
  <si>
    <t>1 Vertical :</t>
  </si>
  <si>
    <r>
      <rPr>
        <u/>
        <sz val="10"/>
        <color theme="1"/>
        <rFont val="Calibri"/>
        <family val="2"/>
        <scheme val="minor"/>
      </rPr>
      <t>Total width of dispersal bed</t>
    </r>
    <r>
      <rPr>
        <sz val="10"/>
        <color theme="1"/>
        <rFont val="Calibri"/>
        <family val="2"/>
        <scheme val="minor"/>
      </rPr>
      <t xml:space="preserve"> = width including both side berms on raised or partially raised beds. Total width is equal to effective width for inground beds.</t>
    </r>
  </si>
  <si>
    <r>
      <rPr>
        <u/>
        <sz val="10"/>
        <color theme="1"/>
        <rFont val="Calibri"/>
        <family val="2"/>
        <scheme val="minor"/>
      </rPr>
      <t xml:space="preserve">Effective dispersal area </t>
    </r>
    <r>
      <rPr>
        <sz val="10"/>
        <color theme="1"/>
        <rFont val="Calibri"/>
        <family val="2"/>
        <scheme val="minor"/>
      </rPr>
      <t>= Area considered for effluent dispersal. This includes both side berms on site with slope less or equal to 1%.  Does not account for upslope berm on sites with slope greater than 1%.</t>
    </r>
  </si>
  <si>
    <r>
      <rPr>
        <u/>
        <sz val="10"/>
        <color theme="1"/>
        <rFont val="Calibri"/>
        <family val="2"/>
        <scheme val="minor"/>
      </rPr>
      <t>Total dispersal area</t>
    </r>
    <r>
      <rPr>
        <sz val="10"/>
        <color theme="1"/>
        <rFont val="Calibri"/>
        <family val="2"/>
        <scheme val="minor"/>
      </rPr>
      <t xml:space="preserve"> = Total area including all side berms.  Total dispersal area is equal to effective dispersal area for inground beds.</t>
    </r>
  </si>
  <si>
    <t>Definitions</t>
  </si>
  <si>
    <r>
      <rPr>
        <u/>
        <sz val="10"/>
        <color theme="1"/>
        <rFont val="Calibri"/>
        <family val="2"/>
        <scheme val="minor"/>
      </rPr>
      <t>Total length of dispersal bed</t>
    </r>
    <r>
      <rPr>
        <sz val="10"/>
        <color theme="1"/>
        <rFont val="Calibri"/>
        <family val="2"/>
        <scheme val="minor"/>
      </rPr>
      <t xml:space="preserve"> = length of dispersal bed (including both side berms on raised or partially raised beds).</t>
    </r>
  </si>
  <si>
    <t>Total length of dispersal bed including berms</t>
  </si>
  <si>
    <t>Effective width of dispersal bed</t>
  </si>
  <si>
    <t>Total width of dispersal bed including berms</t>
  </si>
  <si>
    <t>Height of dispersal bed above ground (downslope)</t>
  </si>
  <si>
    <t>Height of dispersal bed above ground (upslope)</t>
  </si>
  <si>
    <r>
      <rPr>
        <u/>
        <sz val="10"/>
        <color theme="1"/>
        <rFont val="Calibri"/>
        <family val="2"/>
        <scheme val="minor"/>
      </rPr>
      <t>Effective width of dispersal bed</t>
    </r>
    <r>
      <rPr>
        <sz val="10"/>
        <color theme="1"/>
        <rFont val="Calibri"/>
        <family val="2"/>
        <scheme val="minor"/>
      </rPr>
      <t xml:space="preserve"> = width considered as providing dispersal.  This includes both side berms on sites with slope less or equal to 1%.  Does not include upslope berm on sites with slope greater than 1%.</t>
    </r>
  </si>
  <si>
    <t>VERSION: APRIL 2021</t>
  </si>
  <si>
    <t>Project :</t>
  </si>
  <si>
    <t xml:space="preserve">This worksheet is a tool for the design of ELJEN GSF Systems.  It is the designer responsibility to assure full compliance with the regulation and the ELJEN design manual. 
This worksheet allows for the design of ELJEN GSF Systems using rectangular dispersal beds.  The worksheet helps in determining the area and dimensions of the dispersal bed, the number of rows and the number of ELJEN modules required.  The designer has a lot more flexibility in the design which is not covered in this worksheet but detailed in the Manitoba Design and Installatin Manual.  ELJEN GSF Systems can be designed using irregular shape dispersal beds or fractionned in multiples beds.  For any design not covered by this worksheet, please refer to the ELJEN GSF Ontario Design and Installation Manual or contact Enviro-STEP Technologies Technical Support at 877-925-7496 or support@enviro-step.ca. </t>
  </si>
  <si>
    <t>gpd</t>
  </si>
  <si>
    <t>Type of dispersal bed</t>
  </si>
  <si>
    <t>VERTICAL SEPERATION MEASURED FROM UNDER THE MINIMAL 150mm OF ELJEN SAND UNDER THE MODULE</t>
  </si>
  <si>
    <t>ASTM C33 SAND (used in the Eljen Treatment Bed)</t>
  </si>
  <si>
    <r>
      <rPr>
        <u/>
        <sz val="10"/>
        <color theme="1"/>
        <rFont val="Calibri"/>
        <family val="2"/>
        <scheme val="minor"/>
      </rPr>
      <t>Height of dispersal bed above ground</t>
    </r>
    <r>
      <rPr>
        <sz val="10"/>
        <color theme="1"/>
        <rFont val="Calibri"/>
        <family val="2"/>
        <scheme val="minor"/>
      </rPr>
      <t xml:space="preserve"> = For inground beds this parameter is equal to zero. for partially raised bed, this parameter is only the portion of the bed above the natural site elevation.  For fully raised bed, this equals to the total height of the bed including final backfill. For sloped site, the upslope and downslope bed height in regards with natural ground level are different.</t>
    </r>
  </si>
  <si>
    <t>Mathew Pritchard</t>
  </si>
  <si>
    <t>Lorette</t>
  </si>
  <si>
    <t>IMPORTED LOAMY SAND / SANDY LOAM OR EQUIVALENT NATIVE MATERIAL (for backfill and berms)</t>
  </si>
  <si>
    <t xml:space="preserve"> Volume of granular material are estimations only and should be verified by designer. </t>
  </si>
  <si>
    <t>ELJEN GSF modules shall be installed with a minimum amount 150 mm of ASTM C33 Specified Sand on each sides and 150mm under the modules.  Once these minimums requirement for ASTM C33 Specified Sand are provided, the remaining of the dispersal area can be filled using ASTM C33 Specified Sand or Imported Sand (clean loamy sand or sandy loam) or native site material if equivalent.  If imported material is required to comply with vertical separation, ASTM C33 sans shall be used.  For final backfill over the dispersal area or forming side berms, a clean and permeable fill shall be used (native material accepted if meeting these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</si>
</sst>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rgb="FFFF000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9"/>
      <name val="Calibri"/>
      <family val="2"/>
      <scheme val="minor"/>
    </font>
    <font>
      <sz val="11"/>
      <color theme="1"/>
      <name val="Calibri"/>
      <family val="2"/>
    </font>
    <font>
      <sz val="8"/>
      <color theme="1"/>
      <name val="Calibri"/>
      <family val="2"/>
    </font>
    <font>
      <i/>
      <sz val="11"/>
      <color theme="1"/>
      <name val="Calibri"/>
      <family val="2"/>
      <scheme val="minor"/>
    </font>
    <font>
      <sz val="8"/>
      <name val="Calibri"/>
      <family val="2"/>
      <scheme val="minor"/>
    </font>
    <font>
      <sz val="12"/>
      <color theme="1"/>
      <name val="Calibri"/>
      <family val="2"/>
      <scheme val="minor"/>
    </font>
    <font>
      <sz val="10"/>
      <color theme="1"/>
      <name val="Calibri"/>
      <family val="2"/>
      <scheme val="minor"/>
    </font>
    <font>
      <u/>
      <sz val="10"/>
      <color theme="1"/>
      <name val="Calibri"/>
      <family val="2"/>
      <scheme val="minor"/>
    </font>
    <font>
      <sz val="9"/>
      <color theme="1"/>
      <name val="Calibri"/>
      <family val="2"/>
      <scheme val="minor"/>
    </font>
    <font>
      <b/>
      <sz val="10"/>
      <color theme="1"/>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C000"/>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218">
    <xf numFmtId="0" fontId="0" fillId="0" borderId="0" xfId="0"/>
    <xf numFmtId="0" fontId="0" fillId="0" borderId="2" xfId="0" applyBorder="1" applyAlignment="1">
      <alignment horizontal="center"/>
    </xf>
    <xf numFmtId="0" fontId="0" fillId="0" borderId="4" xfId="0"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 fillId="3" borderId="8" xfId="0" applyFont="1" applyFill="1" applyBorder="1" applyAlignment="1">
      <alignment horizontal="center"/>
    </xf>
    <xf numFmtId="0" fontId="0" fillId="3" borderId="0" xfId="0" applyFill="1" applyBorder="1" applyAlignment="1">
      <alignment horizontal="center"/>
    </xf>
    <xf numFmtId="0" fontId="0" fillId="3" borderId="5" xfId="0" applyFill="1" applyBorder="1" applyAlignment="1">
      <alignment horizontal="center"/>
    </xf>
    <xf numFmtId="0" fontId="1" fillId="3" borderId="1" xfId="0" applyFont="1"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2" borderId="3"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0" borderId="2" xfId="0" applyBorder="1"/>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0" xfId="0" applyFill="1" applyBorder="1"/>
    <xf numFmtId="0" fontId="1" fillId="0" borderId="2" xfId="0" applyFont="1" applyBorder="1"/>
    <xf numFmtId="0" fontId="1" fillId="2" borderId="9" xfId="0" applyFont="1" applyFill="1" applyBorder="1" applyAlignment="1" applyProtection="1">
      <alignment horizontal="center"/>
      <protection locked="0"/>
    </xf>
    <xf numFmtId="0" fontId="1" fillId="0" borderId="0" xfId="0" applyFont="1" applyBorder="1"/>
    <xf numFmtId="0" fontId="0" fillId="0" borderId="2" xfId="0" applyFill="1" applyBorder="1"/>
    <xf numFmtId="0" fontId="0" fillId="0" borderId="2" xfId="0" applyFont="1" applyBorder="1"/>
    <xf numFmtId="0" fontId="4" fillId="0" borderId="0" xfId="0" applyFont="1" applyBorder="1"/>
    <xf numFmtId="0" fontId="0" fillId="0" borderId="0" xfId="0" applyFill="1"/>
    <xf numFmtId="0" fontId="5" fillId="0" borderId="12" xfId="0" applyFont="1" applyFill="1" applyBorder="1"/>
    <xf numFmtId="0" fontId="5" fillId="0" borderId="13" xfId="0" applyFont="1" applyBorder="1"/>
    <xf numFmtId="0" fontId="5" fillId="0" borderId="14" xfId="0" applyFont="1" applyBorder="1"/>
    <xf numFmtId="0" fontId="5" fillId="0" borderId="2" xfId="0" applyFont="1" applyFill="1" applyBorder="1"/>
    <xf numFmtId="0" fontId="5" fillId="0" borderId="0" xfId="0" applyFont="1" applyBorder="1"/>
    <xf numFmtId="0" fontId="5" fillId="0" borderId="3" xfId="0" applyFont="1" applyBorder="1"/>
    <xf numFmtId="0" fontId="5" fillId="0" borderId="4" xfId="0" applyFont="1" applyFill="1" applyBorder="1"/>
    <xf numFmtId="0" fontId="5" fillId="0" borderId="5" xfId="0" applyFont="1" applyBorder="1"/>
    <xf numFmtId="0" fontId="5" fillId="0" borderId="6" xfId="0" applyFont="1" applyBorder="1"/>
    <xf numFmtId="0" fontId="6" fillId="0" borderId="0" xfId="0" applyFont="1"/>
    <xf numFmtId="0" fontId="0" fillId="0" borderId="5" xfId="0" applyFill="1" applyBorder="1"/>
    <xf numFmtId="0" fontId="0" fillId="0" borderId="4" xfId="0" applyFill="1" applyBorder="1"/>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Border="1" applyAlignment="1">
      <alignment horizontal="right"/>
    </xf>
    <xf numFmtId="0" fontId="0" fillId="0" borderId="2" xfId="0" applyBorder="1" applyProtection="1"/>
    <xf numFmtId="0" fontId="0" fillId="0" borderId="0" xfId="0" applyBorder="1" applyProtection="1"/>
    <xf numFmtId="0" fontId="0" fillId="0" borderId="0" xfId="0" applyFill="1" applyBorder="1" applyAlignment="1" applyProtection="1">
      <alignment horizontal="center"/>
    </xf>
    <xf numFmtId="0" fontId="0" fillId="0" borderId="3" xfId="0" applyBorder="1" applyProtection="1"/>
    <xf numFmtId="0" fontId="0" fillId="0" borderId="0" xfId="0" applyFill="1" applyBorder="1" applyProtection="1"/>
    <xf numFmtId="0" fontId="0" fillId="0" borderId="0" xfId="0" applyFill="1" applyBorder="1" applyAlignment="1" applyProtection="1">
      <alignment horizontal="left"/>
    </xf>
    <xf numFmtId="0" fontId="1" fillId="0" borderId="0" xfId="0" applyFont="1" applyFill="1" applyBorder="1" applyAlignment="1" applyProtection="1">
      <alignment horizontal="right"/>
    </xf>
    <xf numFmtId="0" fontId="0" fillId="0" borderId="0" xfId="0" applyFill="1" applyBorder="1" applyAlignment="1" applyProtection="1">
      <alignment horizontal="right"/>
    </xf>
    <xf numFmtId="2" fontId="0" fillId="0" borderId="0" xfId="0" applyNumberFormat="1" applyFill="1" applyBorder="1" applyAlignment="1" applyProtection="1">
      <alignment horizontal="right"/>
    </xf>
    <xf numFmtId="0" fontId="0" fillId="0" borderId="3" xfId="0" applyBorder="1" applyAlignment="1" applyProtection="1">
      <alignment horizontal="right"/>
    </xf>
    <xf numFmtId="0" fontId="0" fillId="0" borderId="4" xfId="0" applyBorder="1" applyProtection="1"/>
    <xf numFmtId="0" fontId="0" fillId="0" borderId="5" xfId="0" applyBorder="1" applyProtection="1"/>
    <xf numFmtId="0" fontId="0" fillId="0" borderId="5" xfId="0" applyFill="1" applyBorder="1" applyAlignment="1" applyProtection="1">
      <alignment horizontal="right"/>
    </xf>
    <xf numFmtId="0" fontId="0" fillId="0" borderId="5" xfId="0" applyFill="1" applyBorder="1" applyProtection="1"/>
    <xf numFmtId="0" fontId="0" fillId="0" borderId="6" xfId="0" applyBorder="1" applyProtection="1"/>
    <xf numFmtId="2" fontId="0" fillId="0" borderId="5" xfId="0" applyNumberFormat="1" applyFill="1" applyBorder="1" applyAlignment="1" applyProtection="1">
      <alignment horizontal="right"/>
    </xf>
    <xf numFmtId="0" fontId="1" fillId="0" borderId="2" xfId="0" applyFont="1" applyBorder="1" applyProtection="1"/>
    <xf numFmtId="0" fontId="0" fillId="0" borderId="16" xfId="0" applyBorder="1"/>
    <xf numFmtId="0" fontId="0" fillId="0" borderId="17" xfId="0" applyBorder="1"/>
    <xf numFmtId="0" fontId="6" fillId="0" borderId="17" xfId="0" applyFont="1" applyBorder="1"/>
    <xf numFmtId="0" fontId="0" fillId="0" borderId="18" xfId="0" applyBorder="1"/>
    <xf numFmtId="0" fontId="0" fillId="0" borderId="0" xfId="0" applyFill="1" applyBorder="1" applyProtection="1">
      <protection locked="0"/>
    </xf>
    <xf numFmtId="0" fontId="1" fillId="0" borderId="0" xfId="0" applyFont="1" applyFill="1" applyBorder="1"/>
    <xf numFmtId="0" fontId="0" fillId="0" borderId="0" xfId="0" applyFill="1" applyBorder="1" applyAlignment="1">
      <alignment horizontal="center"/>
    </xf>
    <xf numFmtId="0" fontId="0" fillId="0" borderId="0" xfId="0" applyFont="1" applyFill="1" applyBorder="1"/>
    <xf numFmtId="0" fontId="4" fillId="0" borderId="0" xfId="0" applyFont="1" applyFill="1" applyBorder="1"/>
    <xf numFmtId="0" fontId="1" fillId="0" borderId="0" xfId="0" applyFont="1" applyFill="1" applyBorder="1" applyProtection="1"/>
    <xf numFmtId="0" fontId="0" fillId="0" borderId="22" xfId="0" applyFill="1" applyBorder="1"/>
    <xf numFmtId="0" fontId="0" fillId="0" borderId="23" xfId="0" applyBorder="1"/>
    <xf numFmtId="0" fontId="1" fillId="0" borderId="24" xfId="0" applyFont="1" applyFill="1" applyBorder="1"/>
    <xf numFmtId="0" fontId="0" fillId="0" borderId="25" xfId="0" applyFill="1" applyBorder="1"/>
    <xf numFmtId="0" fontId="0" fillId="0" borderId="25" xfId="0" applyBorder="1"/>
    <xf numFmtId="0" fontId="0" fillId="0" borderId="26" xfId="0" applyBorder="1"/>
    <xf numFmtId="0" fontId="1" fillId="4" borderId="16" xfId="0" applyFont="1" applyFill="1" applyBorder="1"/>
    <xf numFmtId="0" fontId="0" fillId="4" borderId="17" xfId="0" applyFill="1" applyBorder="1"/>
    <xf numFmtId="0" fontId="0" fillId="4" borderId="18" xfId="0" applyFill="1" applyBorder="1"/>
    <xf numFmtId="0" fontId="0" fillId="0" borderId="22" xfId="0" applyFont="1" applyFill="1" applyBorder="1"/>
    <xf numFmtId="0" fontId="1" fillId="0" borderId="25" xfId="0" applyFont="1" applyFill="1" applyBorder="1"/>
    <xf numFmtId="0" fontId="0" fillId="0" borderId="24" xfId="0" applyFill="1" applyBorder="1"/>
    <xf numFmtId="0" fontId="1" fillId="0" borderId="22" xfId="0" applyFont="1" applyFill="1" applyBorder="1"/>
    <xf numFmtId="0" fontId="0" fillId="0" borderId="24" xfId="0" applyFont="1" applyFill="1" applyBorder="1"/>
    <xf numFmtId="0" fontId="1" fillId="4" borderId="19" xfId="0" applyFont="1" applyFill="1" applyBorder="1"/>
    <xf numFmtId="0" fontId="0" fillId="4" borderId="20" xfId="0" applyFill="1" applyBorder="1"/>
    <xf numFmtId="0" fontId="0" fillId="4" borderId="21" xfId="0" applyFill="1" applyBorder="1"/>
    <xf numFmtId="0" fontId="1" fillId="0" borderId="15" xfId="0" applyFont="1" applyBorder="1" applyAlignment="1">
      <alignment horizontal="center"/>
    </xf>
    <xf numFmtId="0" fontId="1" fillId="0" borderId="15" xfId="0" quotePrefix="1" applyFont="1" applyBorder="1" applyAlignment="1">
      <alignment horizontal="center"/>
    </xf>
    <xf numFmtId="0" fontId="0" fillId="0" borderId="15" xfId="0" applyFill="1" applyBorder="1"/>
    <xf numFmtId="0" fontId="0" fillId="0" borderId="15" xfId="0" applyBorder="1"/>
    <xf numFmtId="0" fontId="1" fillId="0" borderId="15" xfId="0" applyFont="1" applyFill="1" applyBorder="1"/>
    <xf numFmtId="0" fontId="0" fillId="0" borderId="15" xfId="0" applyFill="1" applyBorder="1" applyAlignment="1" applyProtection="1">
      <alignment horizontal="center"/>
      <protection locked="0"/>
    </xf>
    <xf numFmtId="0" fontId="0" fillId="0" borderId="15" xfId="0" applyFill="1" applyBorder="1" applyAlignment="1" applyProtection="1">
      <alignment horizontal="center"/>
    </xf>
    <xf numFmtId="164" fontId="0" fillId="0" borderId="15" xfId="0" applyNumberFormat="1" applyFill="1" applyBorder="1" applyAlignment="1" applyProtection="1">
      <alignment horizontal="center"/>
    </xf>
    <xf numFmtId="0" fontId="0" fillId="0" borderId="27" xfId="0" applyFill="1" applyBorder="1" applyAlignment="1" applyProtection="1">
      <alignment horizontal="center"/>
      <protection locked="0"/>
    </xf>
    <xf numFmtId="0" fontId="0" fillId="0" borderId="15" xfId="0" applyFill="1" applyBorder="1" applyAlignment="1">
      <alignment horizontal="center"/>
    </xf>
    <xf numFmtId="164" fontId="0" fillId="0" borderId="15" xfId="0" applyNumberFormat="1" applyFill="1" applyBorder="1" applyAlignment="1" applyProtection="1">
      <alignment horizontal="center"/>
      <protection locked="0"/>
    </xf>
    <xf numFmtId="164" fontId="0" fillId="0" borderId="15" xfId="0" applyNumberFormat="1" applyFill="1" applyBorder="1" applyAlignment="1">
      <alignment horizontal="center"/>
    </xf>
    <xf numFmtId="0" fontId="0" fillId="0" borderId="22" xfId="0" applyBorder="1"/>
    <xf numFmtId="0" fontId="1" fillId="0" borderId="22" xfId="0" applyFont="1" applyBorder="1" applyAlignment="1">
      <alignment horizontal="center"/>
    </xf>
    <xf numFmtId="0" fontId="1" fillId="0" borderId="22" xfId="0" applyFont="1" applyFill="1" applyBorder="1" applyAlignment="1">
      <alignment horizontal="center"/>
    </xf>
    <xf numFmtId="0" fontId="0" fillId="0" borderId="22" xfId="0" applyFill="1" applyBorder="1" applyProtection="1"/>
    <xf numFmtId="0" fontId="7" fillId="0" borderId="23" xfId="0" applyFont="1" applyBorder="1" applyAlignment="1">
      <alignment horizontal="left"/>
    </xf>
    <xf numFmtId="0" fontId="0" fillId="0" borderId="24" xfId="0" applyFill="1" applyBorder="1" applyProtection="1"/>
    <xf numFmtId="0" fontId="0" fillId="0" borderId="25" xfId="0" applyFill="1" applyBorder="1" applyProtection="1"/>
    <xf numFmtId="0" fontId="0" fillId="0" borderId="25" xfId="0" applyFill="1" applyBorder="1" applyAlignment="1" applyProtection="1">
      <alignment horizontal="right"/>
    </xf>
    <xf numFmtId="0" fontId="4" fillId="0" borderId="23" xfId="0" applyFont="1" applyBorder="1"/>
    <xf numFmtId="0" fontId="0" fillId="0" borderId="23" xfId="0" applyBorder="1" applyAlignment="1">
      <alignment horizontal="right"/>
    </xf>
    <xf numFmtId="0" fontId="0" fillId="0" borderId="0" xfId="0" applyBorder="1" applyAlignment="1">
      <alignment horizontal="left"/>
    </xf>
    <xf numFmtId="0" fontId="0" fillId="0" borderId="25" xfId="0" applyFont="1" applyFill="1" applyBorder="1"/>
    <xf numFmtId="2" fontId="0" fillId="0" borderId="0" xfId="0" applyNumberFormat="1"/>
    <xf numFmtId="164" fontId="0" fillId="0" borderId="0" xfId="0" applyNumberFormat="1"/>
    <xf numFmtId="0" fontId="1" fillId="6" borderId="0" xfId="0" applyFont="1" applyFill="1"/>
    <xf numFmtId="0" fontId="0" fillId="6" borderId="0" xfId="0" applyFill="1" applyBorder="1" applyProtection="1">
      <protection locked="0"/>
    </xf>
    <xf numFmtId="0" fontId="0" fillId="6" borderId="0" xfId="0" applyFill="1" applyBorder="1" applyAlignment="1" applyProtection="1">
      <alignment horizontal="center"/>
      <protection locked="0"/>
    </xf>
    <xf numFmtId="0" fontId="0" fillId="5" borderId="0" xfId="0" applyFill="1"/>
    <xf numFmtId="0" fontId="0" fillId="5" borderId="0" xfId="0" applyFill="1" applyBorder="1"/>
    <xf numFmtId="0" fontId="0" fillId="5" borderId="0" xfId="0" applyFill="1" applyBorder="1" applyAlignment="1" applyProtection="1">
      <alignment horizontal="center"/>
    </xf>
    <xf numFmtId="0" fontId="0" fillId="7" borderId="0" xfId="0" applyFill="1"/>
    <xf numFmtId="0" fontId="0" fillId="7" borderId="0" xfId="0" applyFill="1" applyBorder="1"/>
    <xf numFmtId="0" fontId="1" fillId="7" borderId="1" xfId="0" applyFont="1" applyFill="1" applyBorder="1"/>
    <xf numFmtId="164" fontId="0" fillId="7" borderId="0" xfId="0" applyNumberFormat="1" applyFill="1" applyBorder="1" applyAlignment="1" applyProtection="1">
      <alignment horizontal="center"/>
    </xf>
    <xf numFmtId="2" fontId="0" fillId="7" borderId="0" xfId="0" applyNumberFormat="1" applyFill="1" applyBorder="1" applyAlignment="1" applyProtection="1">
      <alignment horizontal="center"/>
    </xf>
    <xf numFmtId="0" fontId="0" fillId="7" borderId="0" xfId="0" applyFill="1" applyBorder="1" applyAlignment="1" applyProtection="1">
      <alignment horizontal="center"/>
    </xf>
    <xf numFmtId="0" fontId="0" fillId="7" borderId="0" xfId="0" applyFill="1" applyBorder="1" applyAlignment="1">
      <alignment horizontal="center"/>
    </xf>
    <xf numFmtId="0" fontId="0" fillId="7" borderId="0" xfId="0" applyFill="1" applyBorder="1" applyAlignment="1" applyProtection="1">
      <alignment horizontal="center"/>
      <protection locked="0"/>
    </xf>
    <xf numFmtId="0" fontId="1" fillId="5" borderId="7" xfId="0" applyFont="1" applyFill="1" applyBorder="1"/>
    <xf numFmtId="0" fontId="0" fillId="5" borderId="8" xfId="0" applyFill="1" applyBorder="1"/>
    <xf numFmtId="0" fontId="0" fillId="5" borderId="8" xfId="0" applyFill="1" applyBorder="1" applyAlignment="1">
      <alignment horizontal="center"/>
    </xf>
    <xf numFmtId="0" fontId="0" fillId="5" borderId="9" xfId="0" applyFill="1" applyBorder="1"/>
    <xf numFmtId="0" fontId="1" fillId="5" borderId="7" xfId="0" applyFont="1" applyFill="1" applyBorder="1" applyProtection="1"/>
    <xf numFmtId="0" fontId="0" fillId="5" borderId="8" xfId="0" applyFill="1" applyBorder="1" applyProtection="1"/>
    <xf numFmtId="0" fontId="0" fillId="5" borderId="8" xfId="0" applyFill="1" applyBorder="1" applyAlignment="1" applyProtection="1">
      <alignment horizontal="center"/>
    </xf>
    <xf numFmtId="0" fontId="0" fillId="5" borderId="9" xfId="0" applyFill="1" applyBorder="1" applyProtection="1"/>
    <xf numFmtId="0" fontId="0" fillId="5" borderId="0" xfId="0" applyFill="1" applyBorder="1" applyProtection="1"/>
    <xf numFmtId="164" fontId="12" fillId="0" borderId="0" xfId="0" applyNumberFormat="1" applyFont="1" applyBorder="1" applyProtection="1"/>
    <xf numFmtId="0" fontId="12" fillId="0" borderId="3" xfId="0" applyFont="1" applyBorder="1" applyProtection="1"/>
    <xf numFmtId="164" fontId="0" fillId="5" borderId="0" xfId="0" applyNumberFormat="1" applyFill="1" applyBorder="1" applyProtection="1"/>
    <xf numFmtId="0" fontId="0" fillId="7" borderId="0" xfId="0" applyFill="1" applyBorder="1" applyProtection="1"/>
    <xf numFmtId="164" fontId="12" fillId="0" borderId="0" xfId="0" applyNumberFormat="1" applyFont="1" applyFill="1" applyBorder="1" applyProtection="1"/>
    <xf numFmtId="0" fontId="1" fillId="5" borderId="12" xfId="0" applyFont="1" applyFill="1" applyBorder="1" applyProtection="1"/>
    <xf numFmtId="0" fontId="0" fillId="5" borderId="13" xfId="0" applyFill="1" applyBorder="1" applyProtection="1"/>
    <xf numFmtId="0" fontId="0" fillId="8" borderId="13" xfId="0" applyFill="1" applyBorder="1" applyAlignment="1" applyProtection="1">
      <alignment horizontal="center"/>
    </xf>
    <xf numFmtId="0" fontId="0" fillId="0" borderId="13" xfId="0" applyBorder="1" applyProtection="1"/>
    <xf numFmtId="0" fontId="0" fillId="6" borderId="13" xfId="0" applyFill="1" applyBorder="1" applyAlignment="1" applyProtection="1">
      <alignment horizontal="center"/>
    </xf>
    <xf numFmtId="0" fontId="0" fillId="0" borderId="14" xfId="0" applyBorder="1" applyProtection="1"/>
    <xf numFmtId="0" fontId="0" fillId="8" borderId="0" xfId="0" applyFill="1" applyBorder="1" applyAlignment="1" applyProtection="1">
      <alignment horizontal="center"/>
    </xf>
    <xf numFmtId="0" fontId="0" fillId="6" borderId="0" xfId="0" applyFill="1" applyBorder="1" applyAlignment="1" applyProtection="1">
      <alignment horizontal="center"/>
    </xf>
    <xf numFmtId="0" fontId="0" fillId="8" borderId="5" xfId="0" applyFill="1" applyBorder="1" applyAlignment="1" applyProtection="1">
      <alignment horizontal="center"/>
    </xf>
    <xf numFmtId="0" fontId="0" fillId="6" borderId="5" xfId="0" applyFill="1" applyBorder="1" applyAlignment="1" applyProtection="1">
      <alignment horizontal="center"/>
    </xf>
    <xf numFmtId="0" fontId="0" fillId="0" borderId="12" xfId="0" applyBorder="1"/>
    <xf numFmtId="0" fontId="0" fillId="0" borderId="13" xfId="0" applyBorder="1"/>
    <xf numFmtId="0" fontId="0" fillId="0" borderId="14" xfId="0" applyBorder="1"/>
    <xf numFmtId="2" fontId="0" fillId="7" borderId="5" xfId="0" applyNumberFormat="1" applyFill="1" applyBorder="1" applyAlignment="1" applyProtection="1">
      <alignment horizontal="center"/>
    </xf>
    <xf numFmtId="164" fontId="0" fillId="7" borderId="0" xfId="0" applyNumberFormat="1" applyFill="1" applyBorder="1" applyProtection="1"/>
    <xf numFmtId="1" fontId="0" fillId="7" borderId="0" xfId="0" applyNumberFormat="1" applyFill="1" applyBorder="1" applyAlignment="1" applyProtection="1">
      <alignment horizontal="center"/>
      <protection locked="0"/>
    </xf>
    <xf numFmtId="1" fontId="0" fillId="7" borderId="0" xfId="0" applyNumberFormat="1" applyFill="1" applyBorder="1" applyAlignment="1">
      <alignment horizontal="center"/>
    </xf>
    <xf numFmtId="164" fontId="1" fillId="5" borderId="0" xfId="0" applyNumberFormat="1" applyFont="1" applyFill="1" applyBorder="1" applyAlignment="1">
      <alignment horizontal="center"/>
    </xf>
    <xf numFmtId="0" fontId="1" fillId="9" borderId="2" xfId="0" applyFont="1" applyFill="1" applyBorder="1"/>
    <xf numFmtId="0" fontId="0" fillId="9" borderId="0" xfId="0" applyFill="1" applyBorder="1"/>
    <xf numFmtId="0" fontId="0" fillId="0" borderId="0" xfId="0" applyFont="1" applyBorder="1"/>
    <xf numFmtId="1" fontId="0" fillId="0" borderId="0" xfId="0" applyNumberFormat="1" applyFill="1" applyBorder="1" applyAlignment="1">
      <alignment horizontal="center"/>
    </xf>
    <xf numFmtId="0" fontId="0" fillId="0" borderId="13" xfId="0" applyFill="1" applyBorder="1" applyAlignment="1">
      <alignment horizontal="center"/>
    </xf>
    <xf numFmtId="0" fontId="1" fillId="0" borderId="12" xfId="0" applyFont="1" applyBorder="1"/>
    <xf numFmtId="164" fontId="1" fillId="5" borderId="5" xfId="0" applyNumberFormat="1" applyFont="1" applyFill="1" applyBorder="1" applyAlignment="1">
      <alignment horizontal="center"/>
    </xf>
    <xf numFmtId="0" fontId="1" fillId="0" borderId="4" xfId="0" applyFont="1" applyFill="1" applyBorder="1"/>
    <xf numFmtId="0" fontId="1" fillId="10" borderId="2" xfId="0" applyFont="1" applyFill="1" applyBorder="1" applyProtection="1"/>
    <xf numFmtId="0" fontId="0" fillId="10" borderId="0" xfId="0" applyFill="1" applyBorder="1" applyProtection="1"/>
    <xf numFmtId="0" fontId="0" fillId="0" borderId="0" xfId="0" applyBorder="1" applyAlignment="1">
      <alignment horizontal="right"/>
    </xf>
    <xf numFmtId="0" fontId="14" fillId="0" borderId="0" xfId="0" applyFont="1"/>
    <xf numFmtId="0" fontId="1" fillId="6" borderId="0" xfId="0" applyFont="1" applyFill="1" applyBorder="1" applyAlignment="1">
      <alignment horizontal="center"/>
    </xf>
    <xf numFmtId="0" fontId="1" fillId="6" borderId="1" xfId="0" applyFont="1" applyFill="1" applyBorder="1" applyAlignment="1">
      <alignment horizontal="center"/>
    </xf>
    <xf numFmtId="0" fontId="1" fillId="6" borderId="0" xfId="0" applyFont="1" applyFill="1" applyBorder="1" applyAlignment="1" applyProtection="1">
      <alignment horizontal="center"/>
      <protection locked="0"/>
    </xf>
    <xf numFmtId="0" fontId="0" fillId="3" borderId="2" xfId="0" applyFill="1" applyBorder="1" applyProtection="1"/>
    <xf numFmtId="0" fontId="0" fillId="3" borderId="0" xfId="0" applyFill="1" applyBorder="1" applyProtection="1"/>
    <xf numFmtId="164" fontId="0" fillId="3" borderId="0" xfId="0" applyNumberFormat="1" applyFill="1" applyBorder="1" applyProtection="1"/>
    <xf numFmtId="2" fontId="0" fillId="7" borderId="0" xfId="0" applyNumberFormat="1" applyFill="1" applyBorder="1" applyAlignment="1" applyProtection="1">
      <alignment horizontal="center"/>
      <protection locked="0"/>
    </xf>
    <xf numFmtId="0" fontId="17" fillId="0" borderId="0" xfId="0" applyFont="1"/>
    <xf numFmtId="0" fontId="0" fillId="0" borderId="0" xfId="0" applyBorder="1" applyAlignment="1" applyProtection="1">
      <protection locked="0"/>
    </xf>
    <xf numFmtId="0" fontId="1" fillId="0" borderId="7" xfId="0" applyFont="1" applyBorder="1"/>
    <xf numFmtId="0" fontId="17" fillId="0" borderId="0" xfId="0" applyFont="1" applyFill="1" applyBorder="1" applyAlignment="1">
      <alignment vertical="top" wrapText="1"/>
    </xf>
    <xf numFmtId="2" fontId="0" fillId="7" borderId="0" xfId="0" applyNumberFormat="1" applyFill="1" applyBorder="1" applyAlignment="1">
      <alignment horizontal="center"/>
    </xf>
    <xf numFmtId="2" fontId="1" fillId="5" borderId="0" xfId="0" applyNumberFormat="1" applyFont="1" applyFill="1" applyBorder="1" applyAlignment="1">
      <alignment horizontal="center"/>
    </xf>
    <xf numFmtId="164" fontId="0" fillId="7" borderId="0" xfId="0" applyNumberFormat="1" applyFill="1" applyBorder="1" applyAlignment="1">
      <alignment horizontal="center"/>
    </xf>
    <xf numFmtId="164" fontId="12" fillId="0" borderId="5" xfId="0" applyNumberFormat="1" applyFont="1" applyBorder="1" applyProtection="1"/>
    <xf numFmtId="0" fontId="12" fillId="0" borderId="6" xfId="0" applyFont="1" applyBorder="1" applyProtection="1"/>
    <xf numFmtId="0" fontId="0" fillId="7" borderId="5" xfId="0" applyFill="1" applyBorder="1" applyAlignment="1" applyProtection="1">
      <alignment horizontal="center"/>
      <protection locked="0"/>
    </xf>
    <xf numFmtId="164" fontId="12" fillId="0" borderId="0" xfId="0" applyNumberFormat="1" applyFont="1"/>
    <xf numFmtId="0" fontId="12" fillId="0" borderId="3" xfId="0" applyFont="1" applyBorder="1"/>
    <xf numFmtId="0" fontId="18" fillId="0" borderId="2" xfId="0" applyFont="1" applyBorder="1" applyProtection="1"/>
    <xf numFmtId="0" fontId="1" fillId="0" borderId="2" xfId="0" applyFont="1" applyFill="1" applyBorder="1" applyProtection="1"/>
    <xf numFmtId="0" fontId="0" fillId="0" borderId="3" xfId="0" applyFill="1" applyBorder="1" applyProtection="1"/>
    <xf numFmtId="0" fontId="1" fillId="0" borderId="7" xfId="0" applyFont="1" applyBorder="1" applyAlignment="1" applyProtection="1">
      <alignment horizontal="left" vertical="top" wrapText="1"/>
    </xf>
    <xf numFmtId="0" fontId="1" fillId="0" borderId="8" xfId="0" applyFont="1" applyBorder="1" applyAlignment="1" applyProtection="1">
      <alignment horizontal="left" vertical="top" wrapText="1"/>
    </xf>
    <xf numFmtId="0" fontId="1" fillId="0" borderId="9" xfId="0" applyFont="1" applyBorder="1" applyAlignment="1" applyProtection="1">
      <alignment horizontal="left" vertical="top" wrapText="1"/>
    </xf>
    <xf numFmtId="0" fontId="15" fillId="0" borderId="7" xfId="0" applyFont="1" applyBorder="1" applyAlignment="1" applyProtection="1">
      <alignment horizontal="left" vertical="top" wrapText="1"/>
    </xf>
    <xf numFmtId="0" fontId="15" fillId="0" borderId="8" xfId="0" applyFont="1" applyBorder="1" applyAlignment="1" applyProtection="1">
      <alignment horizontal="left" vertical="top" wrapText="1"/>
    </xf>
    <xf numFmtId="0" fontId="15" fillId="0" borderId="9" xfId="0" applyFont="1" applyBorder="1" applyAlignment="1" applyProtection="1">
      <alignment horizontal="left" vertical="top" wrapText="1"/>
    </xf>
    <xf numFmtId="0" fontId="15" fillId="0" borderId="7"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protection locked="0"/>
    </xf>
    <xf numFmtId="0" fontId="0" fillId="0" borderId="12"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5" fillId="0" borderId="0" xfId="0" applyFont="1" applyFill="1" applyBorder="1" applyAlignment="1">
      <alignment horizontal="left" vertical="top" wrapText="1"/>
    </xf>
    <xf numFmtId="0" fontId="8" fillId="0" borderId="0" xfId="0" applyFont="1" applyBorder="1" applyAlignment="1">
      <alignment horizontal="center"/>
    </xf>
    <xf numFmtId="0" fontId="9" fillId="0" borderId="22" xfId="0" applyFont="1" applyFill="1" applyBorder="1" applyAlignment="1">
      <alignment horizontal="center"/>
    </xf>
    <xf numFmtId="0" fontId="9" fillId="0" borderId="0" xfId="0" applyFont="1" applyFill="1" applyBorder="1" applyAlignment="1">
      <alignment horizontal="center"/>
    </xf>
    <xf numFmtId="0" fontId="9" fillId="0" borderId="23" xfId="0" applyFont="1" applyFill="1" applyBorder="1" applyAlignment="1">
      <alignment horizontal="center"/>
    </xf>
    <xf numFmtId="0" fontId="0" fillId="10" borderId="3" xfId="0" applyFill="1" applyBorder="1" applyProtection="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ELJEN GSF Specified Sand (ASTM C33)</a:t>
            </a:r>
          </a:p>
        </c:rich>
      </c:tx>
      <c:overlay val="1"/>
    </c:title>
    <c:autoTitleDeleted val="0"/>
    <c:plotArea>
      <c:layout>
        <c:manualLayout>
          <c:layoutTarget val="inner"/>
          <c:xMode val="edge"/>
          <c:yMode val="edge"/>
          <c:x val="8.1247651420621556E-2"/>
          <c:y val="0.10453137546275168"/>
          <c:w val="0.88256385984538799"/>
          <c:h val="0.76502589220616612"/>
        </c:manualLayout>
      </c:layout>
      <c:scatterChart>
        <c:scatterStyle val="smoothMarker"/>
        <c:varyColors val="0"/>
        <c:ser>
          <c:idx val="0"/>
          <c:order val="0"/>
          <c:tx>
            <c:v>MIN ASTM C33</c:v>
          </c:tx>
          <c:spPr>
            <a:effectLst>
              <a:outerShdw blurRad="50800" dist="38100" dir="2700000" algn="tl" rotWithShape="0">
                <a:prstClr val="black">
                  <a:alpha val="40000"/>
                </a:prstClr>
              </a:outerShdw>
            </a:effectLst>
          </c:spPr>
          <c:marker>
            <c:spPr>
              <a:noFill/>
              <a:effectLst>
                <a:outerShdw blurRad="50800" dist="38100" dir="2700000" algn="tl" rotWithShape="0">
                  <a:prstClr val="black">
                    <a:alpha val="40000"/>
                  </a:prstClr>
                </a:outerShdw>
              </a:effectLst>
            </c:spPr>
          </c:marker>
          <c:xVal>
            <c:numRef>
              <c:f>'SIEVE ANALYSIS'!$B$4:$B$10</c:f>
              <c:numCache>
                <c:formatCode>General</c:formatCode>
                <c:ptCount val="7"/>
                <c:pt idx="0">
                  <c:v>9.5</c:v>
                </c:pt>
                <c:pt idx="1">
                  <c:v>4.75</c:v>
                </c:pt>
                <c:pt idx="2">
                  <c:v>2.36</c:v>
                </c:pt>
                <c:pt idx="3">
                  <c:v>1.18</c:v>
                </c:pt>
                <c:pt idx="4">
                  <c:v>0.6</c:v>
                </c:pt>
                <c:pt idx="5">
                  <c:v>0.3</c:v>
                </c:pt>
                <c:pt idx="6">
                  <c:v>0.15</c:v>
                </c:pt>
              </c:numCache>
            </c:numRef>
          </c:xVal>
          <c:yVal>
            <c:numRef>
              <c:f>'SIEVE ANALYSIS'!$C$4:$C$10</c:f>
              <c:numCache>
                <c:formatCode>General</c:formatCode>
                <c:ptCount val="7"/>
                <c:pt idx="0">
                  <c:v>100</c:v>
                </c:pt>
                <c:pt idx="1">
                  <c:v>95</c:v>
                </c:pt>
                <c:pt idx="2">
                  <c:v>80</c:v>
                </c:pt>
                <c:pt idx="3">
                  <c:v>50</c:v>
                </c:pt>
                <c:pt idx="4">
                  <c:v>25</c:v>
                </c:pt>
                <c:pt idx="5">
                  <c:v>5</c:v>
                </c:pt>
                <c:pt idx="6">
                  <c:v>0</c:v>
                </c:pt>
              </c:numCache>
            </c:numRef>
          </c:yVal>
          <c:smooth val="1"/>
          <c:extLst>
            <c:ext xmlns:c16="http://schemas.microsoft.com/office/drawing/2014/chart" uri="{C3380CC4-5D6E-409C-BE32-E72D297353CC}">
              <c16:uniqueId val="{00000000-027C-4805-B086-8EB05BD235DD}"/>
            </c:ext>
          </c:extLst>
        </c:ser>
        <c:ser>
          <c:idx val="1"/>
          <c:order val="1"/>
          <c:tx>
            <c:v>MAX ASTM C33</c:v>
          </c:tx>
          <c:spPr>
            <a:effectLst>
              <a:outerShdw blurRad="50800" dist="38100" dir="2700000" algn="tl" rotWithShape="0">
                <a:prstClr val="black">
                  <a:alpha val="40000"/>
                </a:prstClr>
              </a:outerShdw>
            </a:effectLst>
          </c:spPr>
          <c:marker>
            <c:spPr>
              <a:effectLst>
                <a:outerShdw blurRad="50800" dist="38100" dir="2700000" algn="tl" rotWithShape="0">
                  <a:prstClr val="black">
                    <a:alpha val="40000"/>
                  </a:prstClr>
                </a:outerShdw>
              </a:effectLst>
            </c:spPr>
          </c:marker>
          <c:xVal>
            <c:numRef>
              <c:f>'SIEVE ANALYSIS'!$B$4:$B$10</c:f>
              <c:numCache>
                <c:formatCode>General</c:formatCode>
                <c:ptCount val="7"/>
                <c:pt idx="0">
                  <c:v>9.5</c:v>
                </c:pt>
                <c:pt idx="1">
                  <c:v>4.75</c:v>
                </c:pt>
                <c:pt idx="2">
                  <c:v>2.36</c:v>
                </c:pt>
                <c:pt idx="3">
                  <c:v>1.18</c:v>
                </c:pt>
                <c:pt idx="4">
                  <c:v>0.6</c:v>
                </c:pt>
                <c:pt idx="5">
                  <c:v>0.3</c:v>
                </c:pt>
                <c:pt idx="6">
                  <c:v>0.15</c:v>
                </c:pt>
              </c:numCache>
            </c:numRef>
          </c:xVal>
          <c:yVal>
            <c:numRef>
              <c:f>'SIEVE ANALYSIS'!$D$4:$D$10</c:f>
              <c:numCache>
                <c:formatCode>General</c:formatCode>
                <c:ptCount val="7"/>
                <c:pt idx="0">
                  <c:v>100</c:v>
                </c:pt>
                <c:pt idx="1">
                  <c:v>100</c:v>
                </c:pt>
                <c:pt idx="2">
                  <c:v>100</c:v>
                </c:pt>
                <c:pt idx="3">
                  <c:v>85</c:v>
                </c:pt>
                <c:pt idx="4">
                  <c:v>60</c:v>
                </c:pt>
                <c:pt idx="5">
                  <c:v>30</c:v>
                </c:pt>
                <c:pt idx="6">
                  <c:v>10</c:v>
                </c:pt>
              </c:numCache>
            </c:numRef>
          </c:yVal>
          <c:smooth val="1"/>
          <c:extLst>
            <c:ext xmlns:c16="http://schemas.microsoft.com/office/drawing/2014/chart" uri="{C3380CC4-5D6E-409C-BE32-E72D297353CC}">
              <c16:uniqueId val="{00000001-027C-4805-B086-8EB05BD235DD}"/>
            </c:ext>
          </c:extLst>
        </c:ser>
        <c:ser>
          <c:idx val="2"/>
          <c:order val="2"/>
          <c:tx>
            <c:v>ACTUAL SAND</c:v>
          </c:tx>
          <c:xVal>
            <c:numRef>
              <c:f>'SIEVE ANALYSIS'!$B$4:$B$11</c:f>
              <c:numCache>
                <c:formatCode>General</c:formatCode>
                <c:ptCount val="8"/>
                <c:pt idx="0">
                  <c:v>9.5</c:v>
                </c:pt>
                <c:pt idx="1">
                  <c:v>4.75</c:v>
                </c:pt>
                <c:pt idx="2">
                  <c:v>2.36</c:v>
                </c:pt>
                <c:pt idx="3">
                  <c:v>1.18</c:v>
                </c:pt>
                <c:pt idx="4">
                  <c:v>0.6</c:v>
                </c:pt>
                <c:pt idx="5">
                  <c:v>0.3</c:v>
                </c:pt>
                <c:pt idx="6">
                  <c:v>0.15</c:v>
                </c:pt>
              </c:numCache>
            </c:numRef>
          </c:xVal>
          <c:yVal>
            <c:numRef>
              <c:f>'SIEVE ANALYSIS'!$E$4:$E$11</c:f>
              <c:numCache>
                <c:formatCode>General</c:formatCode>
                <c:ptCount val="8"/>
                <c:pt idx="0">
                  <c:v>100</c:v>
                </c:pt>
                <c:pt idx="1">
                  <c:v>98</c:v>
                </c:pt>
                <c:pt idx="2">
                  <c:v>85</c:v>
                </c:pt>
                <c:pt idx="3">
                  <c:v>60</c:v>
                </c:pt>
                <c:pt idx="4">
                  <c:v>40</c:v>
                </c:pt>
                <c:pt idx="5">
                  <c:v>15</c:v>
                </c:pt>
                <c:pt idx="6">
                  <c:v>5</c:v>
                </c:pt>
              </c:numCache>
            </c:numRef>
          </c:yVal>
          <c:smooth val="1"/>
          <c:extLst>
            <c:ext xmlns:c16="http://schemas.microsoft.com/office/drawing/2014/chart" uri="{C3380CC4-5D6E-409C-BE32-E72D297353CC}">
              <c16:uniqueId val="{00000002-027C-4805-B086-8EB05BD235DD}"/>
            </c:ext>
          </c:extLst>
        </c:ser>
        <c:dLbls>
          <c:showLegendKey val="0"/>
          <c:showVal val="0"/>
          <c:showCatName val="0"/>
          <c:showSerName val="0"/>
          <c:showPercent val="0"/>
          <c:showBubbleSize val="0"/>
        </c:dLbls>
        <c:axId val="-958249968"/>
        <c:axId val="-958253776"/>
      </c:scatterChart>
      <c:valAx>
        <c:axId val="-958249968"/>
        <c:scaling>
          <c:logBase val="10"/>
          <c:orientation val="maxMin"/>
        </c:scaling>
        <c:delete val="0"/>
        <c:axPos val="b"/>
        <c:minorGridlines/>
        <c:title>
          <c:tx>
            <c:rich>
              <a:bodyPr/>
              <a:lstStyle/>
              <a:p>
                <a:pPr>
                  <a:defRPr sz="1100"/>
                </a:pPr>
                <a:r>
                  <a:rPr lang="en-US" sz="1100"/>
                  <a:t>Particles size (mm)</a:t>
                </a:r>
              </a:p>
            </c:rich>
          </c:tx>
          <c:overlay val="0"/>
        </c:title>
        <c:numFmt formatCode="General" sourceLinked="1"/>
        <c:majorTickMark val="out"/>
        <c:minorTickMark val="out"/>
        <c:tickLblPos val="nextTo"/>
        <c:crossAx val="-958253776"/>
        <c:crossesAt val="0"/>
        <c:crossBetween val="midCat"/>
      </c:valAx>
      <c:valAx>
        <c:axId val="-958253776"/>
        <c:scaling>
          <c:orientation val="minMax"/>
          <c:max val="100"/>
          <c:min val="0"/>
        </c:scaling>
        <c:delete val="0"/>
        <c:axPos val="r"/>
        <c:majorGridlines/>
        <c:title>
          <c:tx>
            <c:rich>
              <a:bodyPr rot="-5400000" vert="horz"/>
              <a:lstStyle/>
              <a:p>
                <a:pPr>
                  <a:defRPr sz="1200"/>
                </a:pPr>
                <a:r>
                  <a:rPr lang="fr-CA" sz="1200"/>
                  <a:t>Percent</a:t>
                </a:r>
                <a:r>
                  <a:rPr lang="fr-CA" sz="1200" baseline="0"/>
                  <a:t> Passing (%)</a:t>
                </a:r>
                <a:endParaRPr lang="fr-CA" sz="1200"/>
              </a:p>
            </c:rich>
          </c:tx>
          <c:layout>
            <c:manualLayout>
              <c:xMode val="edge"/>
              <c:yMode val="edge"/>
              <c:x val="1.845632000917918E-2"/>
              <c:y val="0.34746419616520874"/>
            </c:manualLayout>
          </c:layout>
          <c:overlay val="0"/>
        </c:title>
        <c:numFmt formatCode="General" sourceLinked="1"/>
        <c:majorTickMark val="cross"/>
        <c:minorTickMark val="none"/>
        <c:tickLblPos val="nextTo"/>
        <c:crossAx val="-958249968"/>
        <c:crossesAt val="100"/>
        <c:crossBetween val="midCat"/>
      </c:valAx>
    </c:plotArea>
    <c:legend>
      <c:legendPos val="r"/>
      <c:layout>
        <c:manualLayout>
          <c:xMode val="edge"/>
          <c:yMode val="edge"/>
          <c:x val="0.52572826320585364"/>
          <c:y val="0.12286058116253259"/>
          <c:w val="0.42044628504481951"/>
          <c:h val="7.9706825184401378E-2"/>
        </c:manualLayout>
      </c:layout>
      <c:overlay val="0"/>
      <c:spPr>
        <a:solidFill>
          <a:schemeClr val="tx2">
            <a:lumMod val="40000"/>
            <a:lumOff val="60000"/>
          </a:schemeClr>
        </a:solidFill>
      </c:spPr>
    </c:legend>
    <c:plotVisOnly val="1"/>
    <c:dispBlanksAs val="gap"/>
    <c:showDLblsOverMax val="0"/>
  </c:chart>
  <c:printSettings>
    <c:headerFooter/>
    <c:pageMargins b="0.74803149606299235" l="0.70866141732283494" r="0.70866141732283494" t="0.74803149606299235" header="0.31496062992126006" footer="0.31496062992126006"/>
    <c:pageSetup orientation="landscape" horizontalDpi="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8</xdr:col>
      <xdr:colOff>55416</xdr:colOff>
      <xdr:row>44</xdr:row>
      <xdr:rowOff>49358</xdr:rowOff>
    </xdr:from>
    <xdr:to>
      <xdr:col>15</xdr:col>
      <xdr:colOff>707221</xdr:colOff>
      <xdr:row>57</xdr:row>
      <xdr:rowOff>34637</xdr:rowOff>
    </xdr:to>
    <xdr:pic>
      <xdr:nvPicPr>
        <xdr:cNvPr id="2" name="Imag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05598" y="9227994"/>
          <a:ext cx="6046418" cy="2106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xdr:colOff>
      <xdr:row>7</xdr:row>
      <xdr:rowOff>8659</xdr:rowOff>
    </xdr:from>
    <xdr:to>
      <xdr:col>15</xdr:col>
      <xdr:colOff>728918</xdr:colOff>
      <xdr:row>33</xdr:row>
      <xdr:rowOff>173182</xdr:rowOff>
    </xdr:to>
    <xdr:pic>
      <xdr:nvPicPr>
        <xdr:cNvPr id="3" name="Image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15" t="953" r="862"/>
        <a:stretch/>
      </xdr:blipFill>
      <xdr:spPr bwMode="auto">
        <a:xfrm>
          <a:off x="6707332" y="1394114"/>
          <a:ext cx="6066381" cy="581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19051</xdr:colOff>
      <xdr:row>0</xdr:row>
      <xdr:rowOff>76200</xdr:rowOff>
    </xdr:from>
    <xdr:to>
      <xdr:col>2</xdr:col>
      <xdr:colOff>707711</xdr:colOff>
      <xdr:row>6</xdr:row>
      <xdr:rowOff>38965</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srcRect t="8953"/>
        <a:stretch/>
      </xdr:blipFill>
      <xdr:spPr>
        <a:xfrm>
          <a:off x="19051" y="76200"/>
          <a:ext cx="2231710" cy="1162050"/>
        </a:xfrm>
        <a:prstGeom prst="rect">
          <a:avLst/>
        </a:prstGeom>
      </xdr:spPr>
    </xdr:pic>
    <xdr:clientData/>
  </xdr:twoCellAnchor>
  <xdr:twoCellAnchor>
    <xdr:from>
      <xdr:col>8</xdr:col>
      <xdr:colOff>59458</xdr:colOff>
      <xdr:row>86</xdr:row>
      <xdr:rowOff>45461</xdr:rowOff>
    </xdr:from>
    <xdr:to>
      <xdr:col>15</xdr:col>
      <xdr:colOff>720148</xdr:colOff>
      <xdr:row>128</xdr:row>
      <xdr:rowOff>53257</xdr:rowOff>
    </xdr:to>
    <xdr:grpSp>
      <xdr:nvGrpSpPr>
        <xdr:cNvPr id="7" name="Groupe 6">
          <a:extLst>
            <a:ext uri="{FF2B5EF4-FFF2-40B4-BE49-F238E27FC236}">
              <a16:creationId xmlns:a16="http://schemas.microsoft.com/office/drawing/2014/main" id="{00000000-0008-0000-0000-000007000000}"/>
            </a:ext>
          </a:extLst>
        </xdr:cNvPr>
        <xdr:cNvGrpSpPr/>
      </xdr:nvGrpSpPr>
      <xdr:grpSpPr>
        <a:xfrm>
          <a:off x="6709640" y="17744643"/>
          <a:ext cx="6055303" cy="8147341"/>
          <a:chOff x="7019925" y="14287500"/>
          <a:chExt cx="6762750" cy="5105401"/>
        </a:xfrm>
      </xdr:grpSpPr>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7019925" y="14297025"/>
            <a:ext cx="3162300" cy="50958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a:t>BED CONFIGURATION</a:t>
            </a:r>
          </a:p>
          <a:p>
            <a:endParaRPr lang="fr-CA" sz="1100"/>
          </a:p>
          <a:p>
            <a:endParaRPr lang="fr-CA" sz="1100"/>
          </a:p>
          <a:p>
            <a:endParaRPr lang="fr-CA" sz="1100"/>
          </a:p>
          <a:p>
            <a:endParaRPr lang="fr-CA" sz="1100"/>
          </a:p>
          <a:p>
            <a:endParaRPr lang="fr-CA" sz="1100"/>
          </a:p>
          <a:p>
            <a:endParaRPr lang="fr-CA" sz="1100"/>
          </a:p>
        </xdr:txBody>
      </xdr:sp>
      <xdr:grpSp>
        <xdr:nvGrpSpPr>
          <xdr:cNvPr id="9" name="Groupe 8">
            <a:extLst>
              <a:ext uri="{FF2B5EF4-FFF2-40B4-BE49-F238E27FC236}">
                <a16:creationId xmlns:a16="http://schemas.microsoft.com/office/drawing/2014/main" id="{00000000-0008-0000-0000-000009000000}"/>
              </a:ext>
            </a:extLst>
          </xdr:cNvPr>
          <xdr:cNvGrpSpPr/>
        </xdr:nvGrpSpPr>
        <xdr:grpSpPr>
          <a:xfrm>
            <a:off x="7086600" y="14687550"/>
            <a:ext cx="2857500" cy="4571999"/>
            <a:chOff x="9448801" y="9248774"/>
            <a:chExt cx="3289756" cy="4571999"/>
          </a:xfrm>
        </xdr:grpSpPr>
        <xdr:sp macro="" textlink="">
          <xdr:nvSpPr>
            <xdr:cNvPr id="26" name="Rectangle 25">
              <a:extLst>
                <a:ext uri="{FF2B5EF4-FFF2-40B4-BE49-F238E27FC236}">
                  <a16:creationId xmlns:a16="http://schemas.microsoft.com/office/drawing/2014/main" id="{00000000-0008-0000-0000-00001A000000}"/>
                </a:ext>
              </a:extLst>
            </xdr:cNvPr>
            <xdr:cNvSpPr/>
          </xdr:nvSpPr>
          <xdr:spPr>
            <a:xfrm>
              <a:off x="10671695" y="9698177"/>
              <a:ext cx="2066862"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7" name="Rectangle à coins arrondis 26">
              <a:extLst>
                <a:ext uri="{FF2B5EF4-FFF2-40B4-BE49-F238E27FC236}">
                  <a16:creationId xmlns:a16="http://schemas.microsoft.com/office/drawing/2014/main" id="{00000000-0008-0000-0000-00001B000000}"/>
                </a:ext>
              </a:extLst>
            </xdr:cNvPr>
            <xdr:cNvSpPr/>
          </xdr:nvSpPr>
          <xdr:spPr>
            <a:xfrm>
              <a:off x="10964500"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8" name="Rectangle à coins arrondis 27">
              <a:extLst>
                <a:ext uri="{FF2B5EF4-FFF2-40B4-BE49-F238E27FC236}">
                  <a16:creationId xmlns:a16="http://schemas.microsoft.com/office/drawing/2014/main" id="{00000000-0008-0000-0000-00001C000000}"/>
                </a:ext>
              </a:extLst>
            </xdr:cNvPr>
            <xdr:cNvSpPr/>
          </xdr:nvSpPr>
          <xdr:spPr>
            <a:xfrm>
              <a:off x="10955888"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9" name="Rectangle à coins arrondis 28">
              <a:extLst>
                <a:ext uri="{FF2B5EF4-FFF2-40B4-BE49-F238E27FC236}">
                  <a16:creationId xmlns:a16="http://schemas.microsoft.com/office/drawing/2014/main" id="{00000000-0008-0000-0000-00001D000000}"/>
                </a:ext>
              </a:extLst>
            </xdr:cNvPr>
            <xdr:cNvSpPr/>
          </xdr:nvSpPr>
          <xdr:spPr>
            <a:xfrm>
              <a:off x="10955888"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30" name="Rectangle à coins arrondis 29">
              <a:extLst>
                <a:ext uri="{FF2B5EF4-FFF2-40B4-BE49-F238E27FC236}">
                  <a16:creationId xmlns:a16="http://schemas.microsoft.com/office/drawing/2014/main" id="{00000000-0008-0000-0000-00001E000000}"/>
                </a:ext>
              </a:extLst>
            </xdr:cNvPr>
            <xdr:cNvSpPr/>
          </xdr:nvSpPr>
          <xdr:spPr>
            <a:xfrm>
              <a:off x="11842916"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31" name="Rectangle à coins arrondis 30">
              <a:extLst>
                <a:ext uri="{FF2B5EF4-FFF2-40B4-BE49-F238E27FC236}">
                  <a16:creationId xmlns:a16="http://schemas.microsoft.com/office/drawing/2014/main" id="{00000000-0008-0000-0000-00001F000000}"/>
                </a:ext>
              </a:extLst>
            </xdr:cNvPr>
            <xdr:cNvSpPr/>
          </xdr:nvSpPr>
          <xdr:spPr>
            <a:xfrm>
              <a:off x="11834304"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32" name="Rectangle à coins arrondis 31">
              <a:extLst>
                <a:ext uri="{FF2B5EF4-FFF2-40B4-BE49-F238E27FC236}">
                  <a16:creationId xmlns:a16="http://schemas.microsoft.com/office/drawing/2014/main" id="{00000000-0008-0000-0000-000020000000}"/>
                </a:ext>
              </a:extLst>
            </xdr:cNvPr>
            <xdr:cNvSpPr/>
          </xdr:nvSpPr>
          <xdr:spPr>
            <a:xfrm>
              <a:off x="11834304"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cxnSp macro="">
          <xdr:nvCxnSpPr>
            <xdr:cNvPr id="33" name="Connecteur droit avec flèche 32">
              <a:extLst>
                <a:ext uri="{FF2B5EF4-FFF2-40B4-BE49-F238E27FC236}">
                  <a16:creationId xmlns:a16="http://schemas.microsoft.com/office/drawing/2014/main" id="{00000000-0008-0000-0000-000021000000}"/>
                </a:ext>
              </a:extLst>
            </xdr:cNvPr>
            <xdr:cNvCxnSpPr>
              <a:stCxn id="27" idx="0"/>
            </xdr:cNvCxnSpPr>
          </xdr:nvCxnSpPr>
          <xdr:spPr>
            <a:xfrm flipV="1">
              <a:off x="11253000" y="9690687"/>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avec flèche 33">
              <a:extLst>
                <a:ext uri="{FF2B5EF4-FFF2-40B4-BE49-F238E27FC236}">
                  <a16:creationId xmlns:a16="http://schemas.microsoft.com/office/drawing/2014/main" id="{00000000-0008-0000-0000-000022000000}"/>
                </a:ext>
              </a:extLst>
            </xdr:cNvPr>
            <xdr:cNvCxnSpPr>
              <a:stCxn id="27" idx="1"/>
            </xdr:cNvCxnSpPr>
          </xdr:nvCxnSpPr>
          <xdr:spPr>
            <a:xfrm flipH="1" flipV="1">
              <a:off x="10663082" y="10372280"/>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avec flèche 34">
              <a:extLst>
                <a:ext uri="{FF2B5EF4-FFF2-40B4-BE49-F238E27FC236}">
                  <a16:creationId xmlns:a16="http://schemas.microsoft.com/office/drawing/2014/main" id="{00000000-0008-0000-0000-000023000000}"/>
                </a:ext>
              </a:extLst>
            </xdr:cNvPr>
            <xdr:cNvCxnSpPr/>
          </xdr:nvCxnSpPr>
          <xdr:spPr>
            <a:xfrm flipH="1" flipV="1">
              <a:off x="11541499" y="12562482"/>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avec flèche 35">
              <a:extLst>
                <a:ext uri="{FF2B5EF4-FFF2-40B4-BE49-F238E27FC236}">
                  <a16:creationId xmlns:a16="http://schemas.microsoft.com/office/drawing/2014/main" id="{00000000-0008-0000-0000-000024000000}"/>
                </a:ext>
              </a:extLst>
            </xdr:cNvPr>
            <xdr:cNvCxnSpPr/>
          </xdr:nvCxnSpPr>
          <xdr:spPr>
            <a:xfrm flipV="1">
              <a:off x="11129175" y="10866622"/>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7" name="ZoneTexte 36">
              <a:extLst>
                <a:ext uri="{FF2B5EF4-FFF2-40B4-BE49-F238E27FC236}">
                  <a16:creationId xmlns:a16="http://schemas.microsoft.com/office/drawing/2014/main" id="{00000000-0008-0000-0000-000025000000}"/>
                </a:ext>
              </a:extLst>
            </xdr:cNvPr>
            <xdr:cNvSpPr txBox="1"/>
          </xdr:nvSpPr>
          <xdr:spPr>
            <a:xfrm>
              <a:off x="9448801" y="10863253"/>
              <a:ext cx="1119550" cy="53817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modules</a:t>
              </a:r>
            </a:p>
          </xdr:txBody>
        </xdr:sp>
        <xdr:sp macro="" textlink="">
          <xdr:nvSpPr>
            <xdr:cNvPr id="38" name="ZoneTexte 37">
              <a:extLst>
                <a:ext uri="{FF2B5EF4-FFF2-40B4-BE49-F238E27FC236}">
                  <a16:creationId xmlns:a16="http://schemas.microsoft.com/office/drawing/2014/main" id="{00000000-0008-0000-0000-000026000000}"/>
                </a:ext>
              </a:extLst>
            </xdr:cNvPr>
            <xdr:cNvSpPr txBox="1"/>
          </xdr:nvSpPr>
          <xdr:spPr>
            <a:xfrm>
              <a:off x="11336929" y="13441314"/>
              <a:ext cx="1188446" cy="37945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rows</a:t>
              </a:r>
            </a:p>
          </xdr:txBody>
        </xdr:sp>
        <xdr:sp macro="" textlink="">
          <xdr:nvSpPr>
            <xdr:cNvPr id="39" name="ZoneTexte 38">
              <a:extLst>
                <a:ext uri="{FF2B5EF4-FFF2-40B4-BE49-F238E27FC236}">
                  <a16:creationId xmlns:a16="http://schemas.microsoft.com/office/drawing/2014/main" id="{00000000-0008-0000-0000-000027000000}"/>
                </a:ext>
              </a:extLst>
            </xdr:cNvPr>
            <xdr:cNvSpPr txBox="1"/>
          </xdr:nvSpPr>
          <xdr:spPr>
            <a:xfrm>
              <a:off x="11429544" y="9248774"/>
              <a:ext cx="1280508" cy="4036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at row extremities</a:t>
              </a:r>
            </a:p>
          </xdr:txBody>
        </xdr:sp>
        <xdr:sp macro="" textlink="">
          <xdr:nvSpPr>
            <xdr:cNvPr id="40" name="ZoneTexte 39">
              <a:extLst>
                <a:ext uri="{FF2B5EF4-FFF2-40B4-BE49-F238E27FC236}">
                  <a16:creationId xmlns:a16="http://schemas.microsoft.com/office/drawing/2014/main" id="{00000000-0008-0000-0000-000028000000}"/>
                </a:ext>
              </a:extLst>
            </xdr:cNvPr>
            <xdr:cNvSpPr txBox="1"/>
          </xdr:nvSpPr>
          <xdr:spPr>
            <a:xfrm>
              <a:off x="9448801" y="9818017"/>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Lateral spacing</a:t>
              </a:r>
            </a:p>
          </xdr:txBody>
        </xdr:sp>
        <xdr:cxnSp macro="">
          <xdr:nvCxnSpPr>
            <xdr:cNvPr id="41" name="Connecteur droit avec flèche 40">
              <a:extLst>
                <a:ext uri="{FF2B5EF4-FFF2-40B4-BE49-F238E27FC236}">
                  <a16:creationId xmlns:a16="http://schemas.microsoft.com/office/drawing/2014/main" id="{00000000-0008-0000-0000-000029000000}"/>
                </a:ext>
              </a:extLst>
            </xdr:cNvPr>
            <xdr:cNvCxnSpPr>
              <a:stCxn id="40" idx="3"/>
            </xdr:cNvCxnSpPr>
          </xdr:nvCxnSpPr>
          <xdr:spPr>
            <a:xfrm>
              <a:off x="10611411" y="9942971"/>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Connecteur droit avec flèche 41">
              <a:extLst>
                <a:ext uri="{FF2B5EF4-FFF2-40B4-BE49-F238E27FC236}">
                  <a16:creationId xmlns:a16="http://schemas.microsoft.com/office/drawing/2014/main" id="{00000000-0008-0000-0000-00002A000000}"/>
                </a:ext>
              </a:extLst>
            </xdr:cNvPr>
            <xdr:cNvCxnSpPr>
              <a:stCxn id="39" idx="1"/>
            </xdr:cNvCxnSpPr>
          </xdr:nvCxnSpPr>
          <xdr:spPr>
            <a:xfrm flipH="1">
              <a:off x="11265918" y="9450583"/>
              <a:ext cx="163626" cy="26257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Connecteur droit avec flèche 42">
              <a:extLst>
                <a:ext uri="{FF2B5EF4-FFF2-40B4-BE49-F238E27FC236}">
                  <a16:creationId xmlns:a16="http://schemas.microsoft.com/office/drawing/2014/main" id="{00000000-0008-0000-0000-00002B000000}"/>
                </a:ext>
              </a:extLst>
            </xdr:cNvPr>
            <xdr:cNvCxnSpPr>
              <a:stCxn id="37" idx="3"/>
            </xdr:cNvCxnSpPr>
          </xdr:nvCxnSpPr>
          <xdr:spPr>
            <a:xfrm flipV="1">
              <a:off x="10568351" y="10963279"/>
              <a:ext cx="490174" cy="1690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avec flèche 43">
              <a:extLst>
                <a:ext uri="{FF2B5EF4-FFF2-40B4-BE49-F238E27FC236}">
                  <a16:creationId xmlns:a16="http://schemas.microsoft.com/office/drawing/2014/main" id="{00000000-0008-0000-0000-00002C000000}"/>
                </a:ext>
              </a:extLst>
            </xdr:cNvPr>
            <xdr:cNvCxnSpPr>
              <a:stCxn id="38" idx="0"/>
            </xdr:cNvCxnSpPr>
          </xdr:nvCxnSpPr>
          <xdr:spPr>
            <a:xfrm flipH="1" flipV="1">
              <a:off x="11706226" y="12563476"/>
              <a:ext cx="224926" cy="8778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Connecteur droit 44">
              <a:extLst>
                <a:ext uri="{FF2B5EF4-FFF2-40B4-BE49-F238E27FC236}">
                  <a16:creationId xmlns:a16="http://schemas.microsoft.com/office/drawing/2014/main" id="{00000000-0008-0000-0000-00002D000000}"/>
                </a:ext>
              </a:extLst>
            </xdr:cNvPr>
            <xdr:cNvCxnSpPr/>
          </xdr:nvCxnSpPr>
          <xdr:spPr>
            <a:xfrm flipH="1">
              <a:off x="1124902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46" name="Connecteur droit 45">
              <a:extLst>
                <a:ext uri="{FF2B5EF4-FFF2-40B4-BE49-F238E27FC236}">
                  <a16:creationId xmlns:a16="http://schemas.microsoft.com/office/drawing/2014/main" id="{00000000-0008-0000-0000-00002E000000}"/>
                </a:ext>
              </a:extLst>
            </xdr:cNvPr>
            <xdr:cNvCxnSpPr/>
          </xdr:nvCxnSpPr>
          <xdr:spPr>
            <a:xfrm flipH="1">
              <a:off x="1214437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ZoneTexte 9">
            <a:extLst>
              <a:ext uri="{FF2B5EF4-FFF2-40B4-BE49-F238E27FC236}">
                <a16:creationId xmlns:a16="http://schemas.microsoft.com/office/drawing/2014/main" id="{00000000-0008-0000-0000-00000A000000}"/>
              </a:ext>
            </a:extLst>
          </xdr:cNvPr>
          <xdr:cNvSpPr txBox="1"/>
        </xdr:nvSpPr>
        <xdr:spPr>
          <a:xfrm>
            <a:off x="10467975" y="14287500"/>
            <a:ext cx="3314700" cy="509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CA" sz="1400" b="1">
                <a:solidFill>
                  <a:schemeClr val="dk1"/>
                </a:solidFill>
                <a:effectLst/>
                <a:latin typeface="+mn-lt"/>
                <a:ea typeface="+mn-ea"/>
                <a:cs typeface="+mn-cs"/>
              </a:rPr>
              <a:t>TRENCH CONFIGURATION</a:t>
            </a:r>
          </a:p>
          <a:p>
            <a:pPr marL="0" marR="0" indent="0" algn="ctr" defTabSz="914400" eaLnBrk="1" fontAlgn="auto" latinLnBrk="0" hangingPunct="1">
              <a:lnSpc>
                <a:spcPct val="100000"/>
              </a:lnSpc>
              <a:spcBef>
                <a:spcPts val="0"/>
              </a:spcBef>
              <a:spcAft>
                <a:spcPts val="0"/>
              </a:spcAft>
              <a:buClrTx/>
              <a:buSzTx/>
              <a:buFontTx/>
              <a:buNone/>
              <a:tabLst/>
              <a:defRPr/>
            </a:pPr>
            <a:endParaRPr lang="fr-CA" sz="1400"/>
          </a:p>
          <a:p>
            <a:endParaRPr lang="fr-CA" sz="1100"/>
          </a:p>
        </xdr:txBody>
      </xdr:sp>
      <xdr:grpSp>
        <xdr:nvGrpSpPr>
          <xdr:cNvPr id="11" name="Groupe 10">
            <a:extLst>
              <a:ext uri="{FF2B5EF4-FFF2-40B4-BE49-F238E27FC236}">
                <a16:creationId xmlns:a16="http://schemas.microsoft.com/office/drawing/2014/main" id="{00000000-0008-0000-0000-00000B000000}"/>
              </a:ext>
            </a:extLst>
          </xdr:cNvPr>
          <xdr:cNvGrpSpPr/>
        </xdr:nvGrpSpPr>
        <xdr:grpSpPr>
          <a:xfrm>
            <a:off x="10887075" y="14839950"/>
            <a:ext cx="2638425" cy="4162426"/>
            <a:chOff x="6210300" y="9258300"/>
            <a:chExt cx="2638425" cy="4162426"/>
          </a:xfrm>
        </xdr:grpSpPr>
        <xdr:sp macro="" textlink="">
          <xdr:nvSpPr>
            <xdr:cNvPr id="12" name="Rectangle 11">
              <a:extLst>
                <a:ext uri="{FF2B5EF4-FFF2-40B4-BE49-F238E27FC236}">
                  <a16:creationId xmlns:a16="http://schemas.microsoft.com/office/drawing/2014/main" id="{00000000-0008-0000-0000-00000C000000}"/>
                </a:ext>
              </a:extLst>
            </xdr:cNvPr>
            <xdr:cNvSpPr/>
          </xdr:nvSpPr>
          <xdr:spPr>
            <a:xfrm>
              <a:off x="7433194" y="9907728"/>
              <a:ext cx="1139306"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3" name="Rectangle à coins arrondis 12">
              <a:extLst>
                <a:ext uri="{FF2B5EF4-FFF2-40B4-BE49-F238E27FC236}">
                  <a16:creationId xmlns:a16="http://schemas.microsoft.com/office/drawing/2014/main" id="{00000000-0008-0000-0000-00000D000000}"/>
                </a:ext>
              </a:extLst>
            </xdr:cNvPr>
            <xdr:cNvSpPr/>
          </xdr:nvSpPr>
          <xdr:spPr>
            <a:xfrm>
              <a:off x="7726000" y="10124939"/>
              <a:ext cx="513126" cy="8192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4" name="Rectangle à coins arrondis 13">
              <a:extLst>
                <a:ext uri="{FF2B5EF4-FFF2-40B4-BE49-F238E27FC236}">
                  <a16:creationId xmlns:a16="http://schemas.microsoft.com/office/drawing/2014/main" id="{00000000-0008-0000-0000-00000E000000}"/>
                </a:ext>
              </a:extLst>
            </xdr:cNvPr>
            <xdr:cNvSpPr/>
          </xdr:nvSpPr>
          <xdr:spPr>
            <a:xfrm>
              <a:off x="7717387" y="11153776"/>
              <a:ext cx="531263" cy="7581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5" name="Rectangle à coins arrondis 14">
              <a:extLst>
                <a:ext uri="{FF2B5EF4-FFF2-40B4-BE49-F238E27FC236}">
                  <a16:creationId xmlns:a16="http://schemas.microsoft.com/office/drawing/2014/main" id="{00000000-0008-0000-0000-00000F000000}"/>
                </a:ext>
              </a:extLst>
            </xdr:cNvPr>
            <xdr:cNvSpPr/>
          </xdr:nvSpPr>
          <xdr:spPr>
            <a:xfrm>
              <a:off x="7717388" y="12068175"/>
              <a:ext cx="521738" cy="7339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6" name="Connecteur droit avec flèche 15">
              <a:extLst>
                <a:ext uri="{FF2B5EF4-FFF2-40B4-BE49-F238E27FC236}">
                  <a16:creationId xmlns:a16="http://schemas.microsoft.com/office/drawing/2014/main" id="{00000000-0008-0000-0000-000010000000}"/>
                </a:ext>
              </a:extLst>
            </xdr:cNvPr>
            <xdr:cNvCxnSpPr>
              <a:stCxn id="13" idx="0"/>
              <a:endCxn id="12" idx="0"/>
            </xdr:cNvCxnSpPr>
          </xdr:nvCxnSpPr>
          <xdr:spPr>
            <a:xfrm flipV="1">
              <a:off x="7982563" y="9907728"/>
              <a:ext cx="20284" cy="21721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 name="Connecteur droit avec flèche 16">
              <a:extLst>
                <a:ext uri="{FF2B5EF4-FFF2-40B4-BE49-F238E27FC236}">
                  <a16:creationId xmlns:a16="http://schemas.microsoft.com/office/drawing/2014/main" id="{00000000-0008-0000-0000-000011000000}"/>
                </a:ext>
              </a:extLst>
            </xdr:cNvPr>
            <xdr:cNvCxnSpPr>
              <a:stCxn id="13" idx="1"/>
            </xdr:cNvCxnSpPr>
          </xdr:nvCxnSpPr>
          <xdr:spPr>
            <a:xfrm flipH="1">
              <a:off x="7429500" y="10534582"/>
              <a:ext cx="296500" cy="959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flipV="1">
              <a:off x="7890674" y="10923773"/>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 name="ZoneTexte 18">
              <a:extLst>
                <a:ext uri="{FF2B5EF4-FFF2-40B4-BE49-F238E27FC236}">
                  <a16:creationId xmlns:a16="http://schemas.microsoft.com/office/drawing/2014/main" id="{00000000-0008-0000-0000-000013000000}"/>
                </a:ext>
              </a:extLst>
            </xdr:cNvPr>
            <xdr:cNvSpPr txBox="1"/>
          </xdr:nvSpPr>
          <xdr:spPr>
            <a:xfrm>
              <a:off x="6210300" y="11072803"/>
              <a:ext cx="1119550" cy="42387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between modules</a:t>
              </a:r>
            </a:p>
          </xdr:txBody>
        </xdr:sp>
        <xdr:sp macro="" textlink="">
          <xdr:nvSpPr>
            <xdr:cNvPr id="20" name="ZoneTexte 19">
              <a:extLst>
                <a:ext uri="{FF2B5EF4-FFF2-40B4-BE49-F238E27FC236}">
                  <a16:creationId xmlns:a16="http://schemas.microsoft.com/office/drawing/2014/main" id="{00000000-0008-0000-0000-000014000000}"/>
                </a:ext>
              </a:extLst>
            </xdr:cNvPr>
            <xdr:cNvSpPr txBox="1"/>
          </xdr:nvSpPr>
          <xdr:spPr>
            <a:xfrm>
              <a:off x="7790993" y="9258300"/>
              <a:ext cx="1057732" cy="4036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at row extremities</a:t>
              </a:r>
            </a:p>
          </xdr:txBody>
        </xdr:sp>
        <xdr:sp macro="" textlink="">
          <xdr:nvSpPr>
            <xdr:cNvPr id="21" name="ZoneTexte 20">
              <a:extLst>
                <a:ext uri="{FF2B5EF4-FFF2-40B4-BE49-F238E27FC236}">
                  <a16:creationId xmlns:a16="http://schemas.microsoft.com/office/drawing/2014/main" id="{00000000-0008-0000-0000-000015000000}"/>
                </a:ext>
              </a:extLst>
            </xdr:cNvPr>
            <xdr:cNvSpPr txBox="1"/>
          </xdr:nvSpPr>
          <xdr:spPr>
            <a:xfrm>
              <a:off x="6210300" y="10027568"/>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Lateral spacing</a:t>
              </a:r>
            </a:p>
          </xdr:txBody>
        </xdr:sp>
        <xdr:cxnSp macro="">
          <xdr:nvCxnSpPr>
            <xdr:cNvPr id="22" name="Connecteur droit avec flèche 21">
              <a:extLst>
                <a:ext uri="{FF2B5EF4-FFF2-40B4-BE49-F238E27FC236}">
                  <a16:creationId xmlns:a16="http://schemas.microsoft.com/office/drawing/2014/main" id="{00000000-0008-0000-0000-000016000000}"/>
                </a:ext>
              </a:extLst>
            </xdr:cNvPr>
            <xdr:cNvCxnSpPr>
              <a:stCxn id="21" idx="3"/>
            </xdr:cNvCxnSpPr>
          </xdr:nvCxnSpPr>
          <xdr:spPr>
            <a:xfrm>
              <a:off x="7372910" y="10152522"/>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avec flèche 22">
              <a:extLst>
                <a:ext uri="{FF2B5EF4-FFF2-40B4-BE49-F238E27FC236}">
                  <a16:creationId xmlns:a16="http://schemas.microsoft.com/office/drawing/2014/main" id="{00000000-0008-0000-0000-000017000000}"/>
                </a:ext>
              </a:extLst>
            </xdr:cNvPr>
            <xdr:cNvCxnSpPr>
              <a:endCxn id="12" idx="0"/>
            </xdr:cNvCxnSpPr>
          </xdr:nvCxnSpPr>
          <xdr:spPr>
            <a:xfrm flipH="1">
              <a:off x="8002847" y="9677400"/>
              <a:ext cx="160078" cy="2303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 name="Connecteur droit avec flèche 23">
              <a:extLst>
                <a:ext uri="{FF2B5EF4-FFF2-40B4-BE49-F238E27FC236}">
                  <a16:creationId xmlns:a16="http://schemas.microsoft.com/office/drawing/2014/main" id="{00000000-0008-0000-0000-000018000000}"/>
                </a:ext>
              </a:extLst>
            </xdr:cNvPr>
            <xdr:cNvCxnSpPr>
              <a:stCxn id="19" idx="3"/>
            </xdr:cNvCxnSpPr>
          </xdr:nvCxnSpPr>
          <xdr:spPr>
            <a:xfrm flipV="1">
              <a:off x="7329850" y="11068051"/>
              <a:ext cx="480650" cy="21668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24">
              <a:extLst>
                <a:ext uri="{FF2B5EF4-FFF2-40B4-BE49-F238E27FC236}">
                  <a16:creationId xmlns:a16="http://schemas.microsoft.com/office/drawing/2014/main" id="{00000000-0008-0000-0000-000019000000}"/>
                </a:ext>
              </a:extLst>
            </xdr:cNvPr>
            <xdr:cNvCxnSpPr/>
          </xdr:nvCxnSpPr>
          <xdr:spPr>
            <a:xfrm flipH="1">
              <a:off x="7991474" y="10126461"/>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8</xdr:col>
      <xdr:colOff>109087</xdr:colOff>
      <xdr:row>63</xdr:row>
      <xdr:rowOff>60612</xdr:rowOff>
    </xdr:from>
    <xdr:to>
      <xdr:col>15</xdr:col>
      <xdr:colOff>749535</xdr:colOff>
      <xdr:row>85</xdr:row>
      <xdr:rowOff>77932</xdr:rowOff>
    </xdr:to>
    <xdr:pic>
      <xdr:nvPicPr>
        <xdr:cNvPr id="49" name="Image 48">
          <a:extLst>
            <a:ext uri="{FF2B5EF4-FFF2-40B4-BE49-F238E27FC236}">
              <a16:creationId xmlns:a16="http://schemas.microsoft.com/office/drawing/2014/main" id="{41C4F97D-0927-4769-9CA4-8E982CCA9B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59269" y="12269930"/>
          <a:ext cx="6035061" cy="5446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38099</xdr:colOff>
      <xdr:row>0</xdr:row>
      <xdr:rowOff>66675</xdr:rowOff>
    </xdr:from>
    <xdr:to>
      <xdr:col>15</xdr:col>
      <xdr:colOff>739608</xdr:colOff>
      <xdr:row>11</xdr:row>
      <xdr:rowOff>43295</xdr:rowOff>
    </xdr:to>
    <xdr:pic>
      <xdr:nvPicPr>
        <xdr:cNvPr id="29" name="Image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5326" y="66675"/>
          <a:ext cx="6096123"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65809</xdr:colOff>
      <xdr:row>11</xdr:row>
      <xdr:rowOff>103909</xdr:rowOff>
    </xdr:from>
    <xdr:to>
      <xdr:col>15</xdr:col>
      <xdr:colOff>707935</xdr:colOff>
      <xdr:row>41</xdr:row>
      <xdr:rowOff>53210</xdr:rowOff>
    </xdr:to>
    <xdr:pic>
      <xdr:nvPicPr>
        <xdr:cNvPr id="34" name="Image 33">
          <a:extLst>
            <a:ext uri="{FF2B5EF4-FFF2-40B4-BE49-F238E27FC236}">
              <a16:creationId xmlns:a16="http://schemas.microsoft.com/office/drawing/2014/main" id="{00000000-0008-0000-0100-000022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15" t="953" r="862"/>
        <a:stretch/>
      </xdr:blipFill>
      <xdr:spPr bwMode="auto">
        <a:xfrm>
          <a:off x="6283036" y="2251364"/>
          <a:ext cx="6036740" cy="5785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19051</xdr:colOff>
      <xdr:row>0</xdr:row>
      <xdr:rowOff>76200</xdr:rowOff>
    </xdr:from>
    <xdr:to>
      <xdr:col>2</xdr:col>
      <xdr:colOff>707711</xdr:colOff>
      <xdr:row>6</xdr:row>
      <xdr:rowOff>47625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3" cstate="print"/>
        <a:srcRect t="8953"/>
        <a:stretch/>
      </xdr:blipFill>
      <xdr:spPr>
        <a:xfrm>
          <a:off x="19051" y="76200"/>
          <a:ext cx="2212660" cy="1162050"/>
        </a:xfrm>
        <a:prstGeom prst="rect">
          <a:avLst/>
        </a:prstGeom>
      </xdr:spPr>
    </xdr:pic>
    <xdr:clientData/>
  </xdr:twoCellAnchor>
  <xdr:twoCellAnchor>
    <xdr:from>
      <xdr:col>15</xdr:col>
      <xdr:colOff>189634</xdr:colOff>
      <xdr:row>13</xdr:row>
      <xdr:rowOff>51954</xdr:rowOff>
    </xdr:from>
    <xdr:to>
      <xdr:col>15</xdr:col>
      <xdr:colOff>649431</xdr:colOff>
      <xdr:row>14</xdr:row>
      <xdr:rowOff>55419</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801475" y="2580409"/>
          <a:ext cx="459797" cy="193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t>6.36</a:t>
          </a:r>
        </a:p>
      </xdr:txBody>
    </xdr:sp>
    <xdr:clientData/>
  </xdr:twoCellAnchor>
  <xdr:twoCellAnchor>
    <xdr:from>
      <xdr:col>12</xdr:col>
      <xdr:colOff>347229</xdr:colOff>
      <xdr:row>13</xdr:row>
      <xdr:rowOff>51954</xdr:rowOff>
    </xdr:from>
    <xdr:to>
      <xdr:col>13</xdr:col>
      <xdr:colOff>34636</xdr:colOff>
      <xdr:row>14</xdr:row>
      <xdr:rowOff>52820</xdr:rowOff>
    </xdr:to>
    <xdr:sp macro="" textlink="">
      <xdr:nvSpPr>
        <xdr:cNvPr id="31" name="ZoneTexte 30">
          <a:extLst>
            <a:ext uri="{FF2B5EF4-FFF2-40B4-BE49-F238E27FC236}">
              <a16:creationId xmlns:a16="http://schemas.microsoft.com/office/drawing/2014/main" id="{00000000-0008-0000-0100-00001F000000}"/>
            </a:ext>
          </a:extLst>
        </xdr:cNvPr>
        <xdr:cNvSpPr txBox="1"/>
      </xdr:nvSpPr>
      <xdr:spPr>
        <a:xfrm>
          <a:off x="9647093" y="2580409"/>
          <a:ext cx="458066" cy="191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t>0.13</a:t>
          </a:r>
        </a:p>
      </xdr:txBody>
    </xdr:sp>
    <xdr:clientData/>
  </xdr:twoCellAnchor>
  <xdr:twoCellAnchor>
    <xdr:from>
      <xdr:col>8</xdr:col>
      <xdr:colOff>369744</xdr:colOff>
      <xdr:row>41</xdr:row>
      <xdr:rowOff>17318</xdr:rowOff>
    </xdr:from>
    <xdr:to>
      <xdr:col>16</xdr:col>
      <xdr:colOff>259774</xdr:colOff>
      <xdr:row>87</xdr:row>
      <xdr:rowOff>77069</xdr:rowOff>
    </xdr:to>
    <xdr:grpSp>
      <xdr:nvGrpSpPr>
        <xdr:cNvPr id="177" name="Groupe 176">
          <a:extLst>
            <a:ext uri="{FF2B5EF4-FFF2-40B4-BE49-F238E27FC236}">
              <a16:creationId xmlns:a16="http://schemas.microsoft.com/office/drawing/2014/main" id="{00000000-0008-0000-0100-0000B1000000}"/>
            </a:ext>
          </a:extLst>
        </xdr:cNvPr>
        <xdr:cNvGrpSpPr/>
      </xdr:nvGrpSpPr>
      <xdr:grpSpPr>
        <a:xfrm>
          <a:off x="6589569" y="8018318"/>
          <a:ext cx="6062230" cy="8860851"/>
          <a:chOff x="7019925" y="14287500"/>
          <a:chExt cx="6762750" cy="5105402"/>
        </a:xfrm>
      </xdr:grpSpPr>
      <xdr:sp macro="" textlink="">
        <xdr:nvSpPr>
          <xdr:cNvPr id="61" name="ZoneTexte 60">
            <a:extLst>
              <a:ext uri="{FF2B5EF4-FFF2-40B4-BE49-F238E27FC236}">
                <a16:creationId xmlns:a16="http://schemas.microsoft.com/office/drawing/2014/main" id="{00000000-0008-0000-0100-00003D000000}"/>
              </a:ext>
            </a:extLst>
          </xdr:cNvPr>
          <xdr:cNvSpPr txBox="1"/>
        </xdr:nvSpPr>
        <xdr:spPr>
          <a:xfrm>
            <a:off x="7019925" y="14297026"/>
            <a:ext cx="3162300" cy="50958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a:t>BED CONFIGURATION</a:t>
            </a:r>
          </a:p>
          <a:p>
            <a:endParaRPr lang="fr-CA" sz="1100"/>
          </a:p>
          <a:p>
            <a:endParaRPr lang="fr-CA" sz="1100"/>
          </a:p>
          <a:p>
            <a:endParaRPr lang="fr-CA" sz="1100"/>
          </a:p>
          <a:p>
            <a:endParaRPr lang="fr-CA" sz="1100"/>
          </a:p>
          <a:p>
            <a:endParaRPr lang="fr-CA" sz="1100"/>
          </a:p>
          <a:p>
            <a:endParaRPr lang="fr-CA" sz="1100"/>
          </a:p>
        </xdr:txBody>
      </xdr:sp>
      <xdr:grpSp>
        <xdr:nvGrpSpPr>
          <xdr:cNvPr id="63" name="Groupe 62">
            <a:extLst>
              <a:ext uri="{FF2B5EF4-FFF2-40B4-BE49-F238E27FC236}">
                <a16:creationId xmlns:a16="http://schemas.microsoft.com/office/drawing/2014/main" id="{00000000-0008-0000-0100-00003F000000}"/>
              </a:ext>
            </a:extLst>
          </xdr:cNvPr>
          <xdr:cNvGrpSpPr/>
        </xdr:nvGrpSpPr>
        <xdr:grpSpPr>
          <a:xfrm>
            <a:off x="7086600" y="14687550"/>
            <a:ext cx="2857500" cy="4571999"/>
            <a:chOff x="9448801" y="9248774"/>
            <a:chExt cx="3289756" cy="4571999"/>
          </a:xfrm>
        </xdr:grpSpPr>
        <xdr:sp macro="" textlink="">
          <xdr:nvSpPr>
            <xdr:cNvPr id="64" name="Rectangle 63">
              <a:extLst>
                <a:ext uri="{FF2B5EF4-FFF2-40B4-BE49-F238E27FC236}">
                  <a16:creationId xmlns:a16="http://schemas.microsoft.com/office/drawing/2014/main" id="{00000000-0008-0000-0100-000040000000}"/>
                </a:ext>
              </a:extLst>
            </xdr:cNvPr>
            <xdr:cNvSpPr/>
          </xdr:nvSpPr>
          <xdr:spPr>
            <a:xfrm>
              <a:off x="10671695" y="9698177"/>
              <a:ext cx="2066862"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65" name="Rectangle à coins arrondis 64">
              <a:extLst>
                <a:ext uri="{FF2B5EF4-FFF2-40B4-BE49-F238E27FC236}">
                  <a16:creationId xmlns:a16="http://schemas.microsoft.com/office/drawing/2014/main" id="{00000000-0008-0000-0100-000041000000}"/>
                </a:ext>
              </a:extLst>
            </xdr:cNvPr>
            <xdr:cNvSpPr/>
          </xdr:nvSpPr>
          <xdr:spPr>
            <a:xfrm>
              <a:off x="10964500"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66" name="Rectangle à coins arrondis 65">
              <a:extLst>
                <a:ext uri="{FF2B5EF4-FFF2-40B4-BE49-F238E27FC236}">
                  <a16:creationId xmlns:a16="http://schemas.microsoft.com/office/drawing/2014/main" id="{00000000-0008-0000-0100-000042000000}"/>
                </a:ext>
              </a:extLst>
            </xdr:cNvPr>
            <xdr:cNvSpPr/>
          </xdr:nvSpPr>
          <xdr:spPr>
            <a:xfrm>
              <a:off x="10955888"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67" name="Rectangle à coins arrondis 66">
              <a:extLst>
                <a:ext uri="{FF2B5EF4-FFF2-40B4-BE49-F238E27FC236}">
                  <a16:creationId xmlns:a16="http://schemas.microsoft.com/office/drawing/2014/main" id="{00000000-0008-0000-0100-000043000000}"/>
                </a:ext>
              </a:extLst>
            </xdr:cNvPr>
            <xdr:cNvSpPr/>
          </xdr:nvSpPr>
          <xdr:spPr>
            <a:xfrm>
              <a:off x="10955888"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68" name="Rectangle à coins arrondis 67">
              <a:extLst>
                <a:ext uri="{FF2B5EF4-FFF2-40B4-BE49-F238E27FC236}">
                  <a16:creationId xmlns:a16="http://schemas.microsoft.com/office/drawing/2014/main" id="{00000000-0008-0000-0100-000044000000}"/>
                </a:ext>
              </a:extLst>
            </xdr:cNvPr>
            <xdr:cNvSpPr/>
          </xdr:nvSpPr>
          <xdr:spPr>
            <a:xfrm>
              <a:off x="11842916"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69" name="Rectangle à coins arrondis 68">
              <a:extLst>
                <a:ext uri="{FF2B5EF4-FFF2-40B4-BE49-F238E27FC236}">
                  <a16:creationId xmlns:a16="http://schemas.microsoft.com/office/drawing/2014/main" id="{00000000-0008-0000-0100-000045000000}"/>
                </a:ext>
              </a:extLst>
            </xdr:cNvPr>
            <xdr:cNvSpPr/>
          </xdr:nvSpPr>
          <xdr:spPr>
            <a:xfrm>
              <a:off x="11834304"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70" name="Rectangle à coins arrondis 69">
              <a:extLst>
                <a:ext uri="{FF2B5EF4-FFF2-40B4-BE49-F238E27FC236}">
                  <a16:creationId xmlns:a16="http://schemas.microsoft.com/office/drawing/2014/main" id="{00000000-0008-0000-0100-000046000000}"/>
                </a:ext>
              </a:extLst>
            </xdr:cNvPr>
            <xdr:cNvSpPr/>
          </xdr:nvSpPr>
          <xdr:spPr>
            <a:xfrm>
              <a:off x="11834304"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cxnSp macro="">
          <xdr:nvCxnSpPr>
            <xdr:cNvPr id="71" name="Connecteur droit avec flèche 70">
              <a:extLst>
                <a:ext uri="{FF2B5EF4-FFF2-40B4-BE49-F238E27FC236}">
                  <a16:creationId xmlns:a16="http://schemas.microsoft.com/office/drawing/2014/main" id="{00000000-0008-0000-0100-000047000000}"/>
                </a:ext>
              </a:extLst>
            </xdr:cNvPr>
            <xdr:cNvCxnSpPr>
              <a:stCxn id="65" idx="0"/>
            </xdr:cNvCxnSpPr>
          </xdr:nvCxnSpPr>
          <xdr:spPr>
            <a:xfrm flipV="1">
              <a:off x="11253000" y="9690687"/>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72" name="Connecteur droit avec flèche 71">
              <a:extLst>
                <a:ext uri="{FF2B5EF4-FFF2-40B4-BE49-F238E27FC236}">
                  <a16:creationId xmlns:a16="http://schemas.microsoft.com/office/drawing/2014/main" id="{00000000-0008-0000-0100-000048000000}"/>
                </a:ext>
              </a:extLst>
            </xdr:cNvPr>
            <xdr:cNvCxnSpPr>
              <a:stCxn id="65" idx="1"/>
            </xdr:cNvCxnSpPr>
          </xdr:nvCxnSpPr>
          <xdr:spPr>
            <a:xfrm flipH="1" flipV="1">
              <a:off x="10663082" y="10372280"/>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Connecteur droit avec flèche 72">
              <a:extLst>
                <a:ext uri="{FF2B5EF4-FFF2-40B4-BE49-F238E27FC236}">
                  <a16:creationId xmlns:a16="http://schemas.microsoft.com/office/drawing/2014/main" id="{00000000-0008-0000-0100-000049000000}"/>
                </a:ext>
              </a:extLst>
            </xdr:cNvPr>
            <xdr:cNvCxnSpPr/>
          </xdr:nvCxnSpPr>
          <xdr:spPr>
            <a:xfrm flipH="1" flipV="1">
              <a:off x="11541499" y="12562482"/>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74" name="Connecteur droit avec flèche 73">
              <a:extLst>
                <a:ext uri="{FF2B5EF4-FFF2-40B4-BE49-F238E27FC236}">
                  <a16:creationId xmlns:a16="http://schemas.microsoft.com/office/drawing/2014/main" id="{00000000-0008-0000-0100-00004A000000}"/>
                </a:ext>
              </a:extLst>
            </xdr:cNvPr>
            <xdr:cNvCxnSpPr/>
          </xdr:nvCxnSpPr>
          <xdr:spPr>
            <a:xfrm flipV="1">
              <a:off x="11129175" y="10866622"/>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ZoneTexte 74">
              <a:extLst>
                <a:ext uri="{FF2B5EF4-FFF2-40B4-BE49-F238E27FC236}">
                  <a16:creationId xmlns:a16="http://schemas.microsoft.com/office/drawing/2014/main" id="{00000000-0008-0000-0100-00004B000000}"/>
                </a:ext>
              </a:extLst>
            </xdr:cNvPr>
            <xdr:cNvSpPr txBox="1"/>
          </xdr:nvSpPr>
          <xdr:spPr>
            <a:xfrm>
              <a:off x="9448801" y="10863253"/>
              <a:ext cx="1119550" cy="53817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modules</a:t>
              </a:r>
            </a:p>
          </xdr:txBody>
        </xdr:sp>
        <xdr:sp macro="" textlink="">
          <xdr:nvSpPr>
            <xdr:cNvPr id="76" name="ZoneTexte 75">
              <a:extLst>
                <a:ext uri="{FF2B5EF4-FFF2-40B4-BE49-F238E27FC236}">
                  <a16:creationId xmlns:a16="http://schemas.microsoft.com/office/drawing/2014/main" id="{00000000-0008-0000-0100-00004C000000}"/>
                </a:ext>
              </a:extLst>
            </xdr:cNvPr>
            <xdr:cNvSpPr txBox="1"/>
          </xdr:nvSpPr>
          <xdr:spPr>
            <a:xfrm>
              <a:off x="11336929" y="13441314"/>
              <a:ext cx="1188446" cy="37945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rows</a:t>
              </a:r>
            </a:p>
          </xdr:txBody>
        </xdr:sp>
        <xdr:sp macro="" textlink="">
          <xdr:nvSpPr>
            <xdr:cNvPr id="77" name="ZoneTexte 76">
              <a:extLst>
                <a:ext uri="{FF2B5EF4-FFF2-40B4-BE49-F238E27FC236}">
                  <a16:creationId xmlns:a16="http://schemas.microsoft.com/office/drawing/2014/main" id="{00000000-0008-0000-0100-00004D000000}"/>
                </a:ext>
              </a:extLst>
            </xdr:cNvPr>
            <xdr:cNvSpPr txBox="1"/>
          </xdr:nvSpPr>
          <xdr:spPr>
            <a:xfrm>
              <a:off x="11429544" y="9248774"/>
              <a:ext cx="1280508" cy="4036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at row extremities</a:t>
              </a:r>
            </a:p>
          </xdr:txBody>
        </xdr:sp>
        <xdr:sp macro="" textlink="">
          <xdr:nvSpPr>
            <xdr:cNvPr id="78" name="ZoneTexte 77">
              <a:extLst>
                <a:ext uri="{FF2B5EF4-FFF2-40B4-BE49-F238E27FC236}">
                  <a16:creationId xmlns:a16="http://schemas.microsoft.com/office/drawing/2014/main" id="{00000000-0008-0000-0100-00004E000000}"/>
                </a:ext>
              </a:extLst>
            </xdr:cNvPr>
            <xdr:cNvSpPr txBox="1"/>
          </xdr:nvSpPr>
          <xdr:spPr>
            <a:xfrm>
              <a:off x="9448801" y="9818017"/>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Lateral spacing</a:t>
              </a:r>
            </a:p>
          </xdr:txBody>
        </xdr:sp>
        <xdr:cxnSp macro="">
          <xdr:nvCxnSpPr>
            <xdr:cNvPr id="79" name="Connecteur droit avec flèche 78">
              <a:extLst>
                <a:ext uri="{FF2B5EF4-FFF2-40B4-BE49-F238E27FC236}">
                  <a16:creationId xmlns:a16="http://schemas.microsoft.com/office/drawing/2014/main" id="{00000000-0008-0000-0100-00004F000000}"/>
                </a:ext>
              </a:extLst>
            </xdr:cNvPr>
            <xdr:cNvCxnSpPr>
              <a:stCxn id="78" idx="3"/>
            </xdr:cNvCxnSpPr>
          </xdr:nvCxnSpPr>
          <xdr:spPr>
            <a:xfrm>
              <a:off x="10611411" y="9942971"/>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0" name="Connecteur droit avec flèche 79">
              <a:extLst>
                <a:ext uri="{FF2B5EF4-FFF2-40B4-BE49-F238E27FC236}">
                  <a16:creationId xmlns:a16="http://schemas.microsoft.com/office/drawing/2014/main" id="{00000000-0008-0000-0100-000050000000}"/>
                </a:ext>
              </a:extLst>
            </xdr:cNvPr>
            <xdr:cNvCxnSpPr>
              <a:stCxn id="77" idx="1"/>
            </xdr:cNvCxnSpPr>
          </xdr:nvCxnSpPr>
          <xdr:spPr>
            <a:xfrm flipH="1">
              <a:off x="11265918" y="9450583"/>
              <a:ext cx="163626" cy="26257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Connecteur droit avec flèche 80">
              <a:extLst>
                <a:ext uri="{FF2B5EF4-FFF2-40B4-BE49-F238E27FC236}">
                  <a16:creationId xmlns:a16="http://schemas.microsoft.com/office/drawing/2014/main" id="{00000000-0008-0000-0100-000051000000}"/>
                </a:ext>
              </a:extLst>
            </xdr:cNvPr>
            <xdr:cNvCxnSpPr>
              <a:stCxn id="75" idx="3"/>
            </xdr:cNvCxnSpPr>
          </xdr:nvCxnSpPr>
          <xdr:spPr>
            <a:xfrm flipV="1">
              <a:off x="10568351" y="10963279"/>
              <a:ext cx="490174" cy="1690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2" name="Connecteur droit avec flèche 81">
              <a:extLst>
                <a:ext uri="{FF2B5EF4-FFF2-40B4-BE49-F238E27FC236}">
                  <a16:creationId xmlns:a16="http://schemas.microsoft.com/office/drawing/2014/main" id="{00000000-0008-0000-0100-000052000000}"/>
                </a:ext>
              </a:extLst>
            </xdr:cNvPr>
            <xdr:cNvCxnSpPr>
              <a:stCxn id="76" idx="0"/>
            </xdr:cNvCxnSpPr>
          </xdr:nvCxnSpPr>
          <xdr:spPr>
            <a:xfrm flipH="1" flipV="1">
              <a:off x="11706226" y="12563476"/>
              <a:ext cx="224926" cy="8778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Connecteur droit 82">
              <a:extLst>
                <a:ext uri="{FF2B5EF4-FFF2-40B4-BE49-F238E27FC236}">
                  <a16:creationId xmlns:a16="http://schemas.microsoft.com/office/drawing/2014/main" id="{00000000-0008-0000-0100-000053000000}"/>
                </a:ext>
              </a:extLst>
            </xdr:cNvPr>
            <xdr:cNvCxnSpPr/>
          </xdr:nvCxnSpPr>
          <xdr:spPr>
            <a:xfrm flipH="1">
              <a:off x="1124902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84" name="Connecteur droit 83">
              <a:extLst>
                <a:ext uri="{FF2B5EF4-FFF2-40B4-BE49-F238E27FC236}">
                  <a16:creationId xmlns:a16="http://schemas.microsoft.com/office/drawing/2014/main" id="{00000000-0008-0000-0100-000054000000}"/>
                </a:ext>
              </a:extLst>
            </xdr:cNvPr>
            <xdr:cNvCxnSpPr/>
          </xdr:nvCxnSpPr>
          <xdr:spPr>
            <a:xfrm flipH="1">
              <a:off x="1214437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1" name="ZoneTexte 130">
            <a:extLst>
              <a:ext uri="{FF2B5EF4-FFF2-40B4-BE49-F238E27FC236}">
                <a16:creationId xmlns:a16="http://schemas.microsoft.com/office/drawing/2014/main" id="{00000000-0008-0000-0100-000083000000}"/>
              </a:ext>
            </a:extLst>
          </xdr:cNvPr>
          <xdr:cNvSpPr txBox="1"/>
        </xdr:nvSpPr>
        <xdr:spPr>
          <a:xfrm>
            <a:off x="10467975" y="14287500"/>
            <a:ext cx="3314700" cy="509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CA" sz="1400" b="1">
                <a:solidFill>
                  <a:schemeClr val="dk1"/>
                </a:solidFill>
                <a:effectLst/>
                <a:latin typeface="+mn-lt"/>
                <a:ea typeface="+mn-ea"/>
                <a:cs typeface="+mn-cs"/>
              </a:rPr>
              <a:t>TRENCH CONFIGURATION</a:t>
            </a:r>
          </a:p>
          <a:p>
            <a:pPr marL="0" marR="0" indent="0" algn="ctr" defTabSz="914400" eaLnBrk="1" fontAlgn="auto" latinLnBrk="0" hangingPunct="1">
              <a:lnSpc>
                <a:spcPct val="100000"/>
              </a:lnSpc>
              <a:spcBef>
                <a:spcPts val="0"/>
              </a:spcBef>
              <a:spcAft>
                <a:spcPts val="0"/>
              </a:spcAft>
              <a:buClrTx/>
              <a:buSzTx/>
              <a:buFontTx/>
              <a:buNone/>
              <a:tabLst/>
              <a:defRPr/>
            </a:pPr>
            <a:endParaRPr lang="fr-CA" sz="1400"/>
          </a:p>
          <a:p>
            <a:endParaRPr lang="fr-CA" sz="1100"/>
          </a:p>
        </xdr:txBody>
      </xdr:sp>
      <xdr:grpSp>
        <xdr:nvGrpSpPr>
          <xdr:cNvPr id="155" name="Groupe 154">
            <a:extLst>
              <a:ext uri="{FF2B5EF4-FFF2-40B4-BE49-F238E27FC236}">
                <a16:creationId xmlns:a16="http://schemas.microsoft.com/office/drawing/2014/main" id="{00000000-0008-0000-0100-00009B000000}"/>
              </a:ext>
            </a:extLst>
          </xdr:cNvPr>
          <xdr:cNvGrpSpPr/>
        </xdr:nvGrpSpPr>
        <xdr:grpSpPr>
          <a:xfrm>
            <a:off x="10887075" y="14839950"/>
            <a:ext cx="2638425" cy="4162426"/>
            <a:chOff x="6210300" y="9258300"/>
            <a:chExt cx="2638425" cy="4162426"/>
          </a:xfrm>
        </xdr:grpSpPr>
        <xdr:sp macro="" textlink="">
          <xdr:nvSpPr>
            <xdr:cNvPr id="156" name="Rectangle 155">
              <a:extLst>
                <a:ext uri="{FF2B5EF4-FFF2-40B4-BE49-F238E27FC236}">
                  <a16:creationId xmlns:a16="http://schemas.microsoft.com/office/drawing/2014/main" id="{00000000-0008-0000-0100-00009C000000}"/>
                </a:ext>
              </a:extLst>
            </xdr:cNvPr>
            <xdr:cNvSpPr/>
          </xdr:nvSpPr>
          <xdr:spPr>
            <a:xfrm>
              <a:off x="7433194" y="9907728"/>
              <a:ext cx="1139306"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57" name="Rectangle à coins arrondis 156">
              <a:extLst>
                <a:ext uri="{FF2B5EF4-FFF2-40B4-BE49-F238E27FC236}">
                  <a16:creationId xmlns:a16="http://schemas.microsoft.com/office/drawing/2014/main" id="{00000000-0008-0000-0100-00009D000000}"/>
                </a:ext>
              </a:extLst>
            </xdr:cNvPr>
            <xdr:cNvSpPr/>
          </xdr:nvSpPr>
          <xdr:spPr>
            <a:xfrm>
              <a:off x="7726000" y="10124939"/>
              <a:ext cx="513126" cy="8192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58" name="Rectangle à coins arrondis 157">
              <a:extLst>
                <a:ext uri="{FF2B5EF4-FFF2-40B4-BE49-F238E27FC236}">
                  <a16:creationId xmlns:a16="http://schemas.microsoft.com/office/drawing/2014/main" id="{00000000-0008-0000-0100-00009E000000}"/>
                </a:ext>
              </a:extLst>
            </xdr:cNvPr>
            <xdr:cNvSpPr/>
          </xdr:nvSpPr>
          <xdr:spPr>
            <a:xfrm>
              <a:off x="7717387" y="11153776"/>
              <a:ext cx="531263" cy="7581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59" name="Rectangle à coins arrondis 158">
              <a:extLst>
                <a:ext uri="{FF2B5EF4-FFF2-40B4-BE49-F238E27FC236}">
                  <a16:creationId xmlns:a16="http://schemas.microsoft.com/office/drawing/2014/main" id="{00000000-0008-0000-0100-00009F000000}"/>
                </a:ext>
              </a:extLst>
            </xdr:cNvPr>
            <xdr:cNvSpPr/>
          </xdr:nvSpPr>
          <xdr:spPr>
            <a:xfrm>
              <a:off x="7717388" y="12068175"/>
              <a:ext cx="521738" cy="7339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60" name="Connecteur droit avec flèche 159">
              <a:extLst>
                <a:ext uri="{FF2B5EF4-FFF2-40B4-BE49-F238E27FC236}">
                  <a16:creationId xmlns:a16="http://schemas.microsoft.com/office/drawing/2014/main" id="{00000000-0008-0000-0100-0000A0000000}"/>
                </a:ext>
              </a:extLst>
            </xdr:cNvPr>
            <xdr:cNvCxnSpPr>
              <a:stCxn id="157" idx="0"/>
              <a:endCxn id="156" idx="0"/>
            </xdr:cNvCxnSpPr>
          </xdr:nvCxnSpPr>
          <xdr:spPr>
            <a:xfrm flipV="1">
              <a:off x="7982563" y="9907728"/>
              <a:ext cx="20284" cy="21721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1" name="Connecteur droit avec flèche 160">
              <a:extLst>
                <a:ext uri="{FF2B5EF4-FFF2-40B4-BE49-F238E27FC236}">
                  <a16:creationId xmlns:a16="http://schemas.microsoft.com/office/drawing/2014/main" id="{00000000-0008-0000-0100-0000A1000000}"/>
                </a:ext>
              </a:extLst>
            </xdr:cNvPr>
            <xdr:cNvCxnSpPr>
              <a:stCxn id="157" idx="1"/>
            </xdr:cNvCxnSpPr>
          </xdr:nvCxnSpPr>
          <xdr:spPr>
            <a:xfrm flipH="1">
              <a:off x="7429500" y="10534582"/>
              <a:ext cx="296500" cy="959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2" name="Connecteur droit avec flèche 161">
              <a:extLst>
                <a:ext uri="{FF2B5EF4-FFF2-40B4-BE49-F238E27FC236}">
                  <a16:creationId xmlns:a16="http://schemas.microsoft.com/office/drawing/2014/main" id="{00000000-0008-0000-0100-0000A2000000}"/>
                </a:ext>
              </a:extLst>
            </xdr:cNvPr>
            <xdr:cNvCxnSpPr/>
          </xdr:nvCxnSpPr>
          <xdr:spPr>
            <a:xfrm flipV="1">
              <a:off x="7890674" y="10923773"/>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3" name="ZoneTexte 162">
              <a:extLst>
                <a:ext uri="{FF2B5EF4-FFF2-40B4-BE49-F238E27FC236}">
                  <a16:creationId xmlns:a16="http://schemas.microsoft.com/office/drawing/2014/main" id="{00000000-0008-0000-0100-0000A3000000}"/>
                </a:ext>
              </a:extLst>
            </xdr:cNvPr>
            <xdr:cNvSpPr txBox="1"/>
          </xdr:nvSpPr>
          <xdr:spPr>
            <a:xfrm>
              <a:off x="6210300" y="11072803"/>
              <a:ext cx="1119550" cy="42387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between modules</a:t>
              </a:r>
            </a:p>
          </xdr:txBody>
        </xdr:sp>
        <xdr:sp macro="" textlink="">
          <xdr:nvSpPr>
            <xdr:cNvPr id="164" name="ZoneTexte 163">
              <a:extLst>
                <a:ext uri="{FF2B5EF4-FFF2-40B4-BE49-F238E27FC236}">
                  <a16:creationId xmlns:a16="http://schemas.microsoft.com/office/drawing/2014/main" id="{00000000-0008-0000-0100-0000A4000000}"/>
                </a:ext>
              </a:extLst>
            </xdr:cNvPr>
            <xdr:cNvSpPr txBox="1"/>
          </xdr:nvSpPr>
          <xdr:spPr>
            <a:xfrm>
              <a:off x="7790993" y="9258300"/>
              <a:ext cx="1057732" cy="4036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at row extremities</a:t>
              </a:r>
            </a:p>
          </xdr:txBody>
        </xdr:sp>
        <xdr:sp macro="" textlink="">
          <xdr:nvSpPr>
            <xdr:cNvPr id="165" name="ZoneTexte 164">
              <a:extLst>
                <a:ext uri="{FF2B5EF4-FFF2-40B4-BE49-F238E27FC236}">
                  <a16:creationId xmlns:a16="http://schemas.microsoft.com/office/drawing/2014/main" id="{00000000-0008-0000-0100-0000A5000000}"/>
                </a:ext>
              </a:extLst>
            </xdr:cNvPr>
            <xdr:cNvSpPr txBox="1"/>
          </xdr:nvSpPr>
          <xdr:spPr>
            <a:xfrm>
              <a:off x="6210300" y="10027568"/>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Lateral spacing</a:t>
              </a:r>
            </a:p>
          </xdr:txBody>
        </xdr:sp>
        <xdr:cxnSp macro="">
          <xdr:nvCxnSpPr>
            <xdr:cNvPr id="166" name="Connecteur droit avec flèche 165">
              <a:extLst>
                <a:ext uri="{FF2B5EF4-FFF2-40B4-BE49-F238E27FC236}">
                  <a16:creationId xmlns:a16="http://schemas.microsoft.com/office/drawing/2014/main" id="{00000000-0008-0000-0100-0000A6000000}"/>
                </a:ext>
              </a:extLst>
            </xdr:cNvPr>
            <xdr:cNvCxnSpPr>
              <a:stCxn id="165" idx="3"/>
            </xdr:cNvCxnSpPr>
          </xdr:nvCxnSpPr>
          <xdr:spPr>
            <a:xfrm>
              <a:off x="7372910" y="10152522"/>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7" name="Connecteur droit avec flèche 166">
              <a:extLst>
                <a:ext uri="{FF2B5EF4-FFF2-40B4-BE49-F238E27FC236}">
                  <a16:creationId xmlns:a16="http://schemas.microsoft.com/office/drawing/2014/main" id="{00000000-0008-0000-0100-0000A7000000}"/>
                </a:ext>
              </a:extLst>
            </xdr:cNvPr>
            <xdr:cNvCxnSpPr>
              <a:endCxn id="156" idx="0"/>
            </xdr:cNvCxnSpPr>
          </xdr:nvCxnSpPr>
          <xdr:spPr>
            <a:xfrm flipH="1">
              <a:off x="8002847" y="9677400"/>
              <a:ext cx="160078" cy="2303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8" name="Connecteur droit avec flèche 167">
              <a:extLst>
                <a:ext uri="{FF2B5EF4-FFF2-40B4-BE49-F238E27FC236}">
                  <a16:creationId xmlns:a16="http://schemas.microsoft.com/office/drawing/2014/main" id="{00000000-0008-0000-0100-0000A8000000}"/>
                </a:ext>
              </a:extLst>
            </xdr:cNvPr>
            <xdr:cNvCxnSpPr>
              <a:stCxn id="163" idx="3"/>
            </xdr:cNvCxnSpPr>
          </xdr:nvCxnSpPr>
          <xdr:spPr>
            <a:xfrm flipV="1">
              <a:off x="7329850" y="11068051"/>
              <a:ext cx="480650" cy="21668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9" name="Connecteur droit 168">
              <a:extLst>
                <a:ext uri="{FF2B5EF4-FFF2-40B4-BE49-F238E27FC236}">
                  <a16:creationId xmlns:a16="http://schemas.microsoft.com/office/drawing/2014/main" id="{00000000-0008-0000-0100-0000A9000000}"/>
                </a:ext>
              </a:extLst>
            </xdr:cNvPr>
            <xdr:cNvCxnSpPr/>
          </xdr:nvCxnSpPr>
          <xdr:spPr>
            <a:xfrm flipH="1">
              <a:off x="7991474" y="10126461"/>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352424</xdr:colOff>
      <xdr:row>51</xdr:row>
      <xdr:rowOff>95250</xdr:rowOff>
    </xdr:from>
    <xdr:to>
      <xdr:col>3</xdr:col>
      <xdr:colOff>723899</xdr:colOff>
      <xdr:row>54</xdr:row>
      <xdr:rowOff>152400</xdr:rowOff>
    </xdr:to>
    <xdr:sp macro="" textlink="">
      <xdr:nvSpPr>
        <xdr:cNvPr id="182" name="ZoneTexte 181">
          <a:extLst>
            <a:ext uri="{FF2B5EF4-FFF2-40B4-BE49-F238E27FC236}">
              <a16:creationId xmlns:a16="http://schemas.microsoft.com/office/drawing/2014/main" id="{00000000-0008-0000-0100-0000B6000000}"/>
            </a:ext>
          </a:extLst>
        </xdr:cNvPr>
        <xdr:cNvSpPr txBox="1"/>
      </xdr:nvSpPr>
      <xdr:spPr>
        <a:xfrm>
          <a:off x="1876424" y="7696200"/>
          <a:ext cx="1133475" cy="628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Refer</a:t>
          </a:r>
          <a:r>
            <a:rPr lang="fr-CA" sz="1100" baseline="0"/>
            <a:t> to figure on the right for description</a:t>
          </a:r>
          <a:endParaRPr lang="fr-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12</xdr:row>
      <xdr:rowOff>28575</xdr:rowOff>
    </xdr:from>
    <xdr:to>
      <xdr:col>10</xdr:col>
      <xdr:colOff>723900</xdr:colOff>
      <xdr:row>37</xdr:row>
      <xdr:rowOff>85725</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123825</xdr:colOff>
      <xdr:row>2</xdr:row>
      <xdr:rowOff>76200</xdr:rowOff>
    </xdr:from>
    <xdr:to>
      <xdr:col>8</xdr:col>
      <xdr:colOff>352425</xdr:colOff>
      <xdr:row>5</xdr:row>
      <xdr:rowOff>107823</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4695825" y="466725"/>
          <a:ext cx="1752600" cy="612648"/>
        </a:xfrm>
        <a:prstGeom prst="wedgeRectCallout">
          <a:avLst>
            <a:gd name="adj1" fmla="val -100588"/>
            <a:gd name="adj2" fmla="val 8893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Enter Sieve analysis result in this colomn</a:t>
          </a:r>
        </a:p>
      </xdr:txBody>
    </xdr:sp>
    <xdr:clientData/>
  </xdr:twoCellAnchor>
  <xdr:twoCellAnchor>
    <xdr:from>
      <xdr:col>11</xdr:col>
      <xdr:colOff>47625</xdr:colOff>
      <xdr:row>27</xdr:row>
      <xdr:rowOff>47625</xdr:rowOff>
    </xdr:from>
    <xdr:to>
      <xdr:col>13</xdr:col>
      <xdr:colOff>276225</xdr:colOff>
      <xdr:row>30</xdr:row>
      <xdr:rowOff>88773</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8429625" y="5219700"/>
          <a:ext cx="1752600" cy="612648"/>
        </a:xfrm>
        <a:prstGeom prst="wedgeRectCallout">
          <a:avLst>
            <a:gd name="adj1" fmla="val -136458"/>
            <a:gd name="adj2" fmla="val 578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Actual Sand sample must </a:t>
          </a:r>
          <a:r>
            <a:rPr lang="fr-CA" sz="1100" baseline="0"/>
            <a:t> fall 100% between MIN and MAX curves</a:t>
          </a:r>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42</xdr:row>
      <xdr:rowOff>47624</xdr:rowOff>
    </xdr:from>
    <xdr:to>
      <xdr:col>8</xdr:col>
      <xdr:colOff>742950</xdr:colOff>
      <xdr:row>56</xdr:row>
      <xdr:rowOff>28575</xdr:rowOff>
    </xdr:to>
    <xdr:sp macro="" textlink="">
      <xdr:nvSpPr>
        <xdr:cNvPr id="49" name="ZoneTexte 48">
          <a:extLst>
            <a:ext uri="{FF2B5EF4-FFF2-40B4-BE49-F238E27FC236}">
              <a16:creationId xmlns:a16="http://schemas.microsoft.com/office/drawing/2014/main" id="{00000000-0008-0000-0300-000031000000}"/>
            </a:ext>
          </a:extLst>
        </xdr:cNvPr>
        <xdr:cNvSpPr txBox="1"/>
      </xdr:nvSpPr>
      <xdr:spPr>
        <a:xfrm>
          <a:off x="57150" y="7981949"/>
          <a:ext cx="6391275" cy="22574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0" u="none" strike="noStrike">
              <a:solidFill>
                <a:schemeClr val="dk1"/>
              </a:solidFill>
              <a:effectLst/>
              <a:latin typeface="+mn-lt"/>
              <a:ea typeface="+mn-ea"/>
              <a:cs typeface="+mn-cs"/>
            </a:rPr>
            <a:t>SYSTEM LAYOUT SPECIFICATIONS</a:t>
          </a:r>
          <a:endParaRPr lang="fr-CA" sz="1100" b="0" i="0" u="none" strike="noStrike">
            <a:solidFill>
              <a:schemeClr val="dk1"/>
            </a:solidFill>
            <a:effectLst/>
            <a:latin typeface="+mn-lt"/>
            <a:ea typeface="+mn-ea"/>
            <a:cs typeface="+mn-cs"/>
          </a:endParaRPr>
        </a:p>
        <a:p>
          <a:r>
            <a:rPr lang="fr-CA" sz="1100" b="0" i="0" u="none" strike="noStrike">
              <a:solidFill>
                <a:schemeClr val="dk1"/>
              </a:solidFill>
              <a:effectLst/>
              <a:latin typeface="+mn-lt"/>
              <a:ea typeface="+mn-ea"/>
              <a:cs typeface="+mn-cs"/>
            </a:rPr>
            <a:t>- ELJEN</a:t>
          </a:r>
          <a:r>
            <a:rPr lang="fr-CA" sz="1100" b="0" i="0" u="none" strike="noStrike" baseline="0">
              <a:solidFill>
                <a:schemeClr val="dk1"/>
              </a:solidFill>
              <a:effectLst/>
              <a:latin typeface="+mn-lt"/>
              <a:ea typeface="+mn-ea"/>
              <a:cs typeface="+mn-cs"/>
            </a:rPr>
            <a:t> GSF modules shall be spaced  evenly over the infiltration surface or length of trench</a:t>
          </a:r>
        </a:p>
        <a:p>
          <a:r>
            <a:rPr lang="fr-CA" sz="1100" b="0" i="0" u="none" strike="noStrike" baseline="0">
              <a:solidFill>
                <a:schemeClr val="dk1"/>
              </a:solidFill>
              <a:effectLst/>
              <a:latin typeface="+mn-lt"/>
              <a:ea typeface="+mn-ea"/>
              <a:cs typeface="+mn-cs"/>
            </a:rPr>
            <a:t>- Minimal side and extremity spacing of 150 mm</a:t>
          </a:r>
        </a:p>
        <a:p>
          <a:r>
            <a:rPr lang="fr-CA" sz="1100" b="0" i="0" u="none" strike="noStrike" baseline="0">
              <a:solidFill>
                <a:schemeClr val="dk1"/>
              </a:solidFill>
              <a:effectLst/>
              <a:latin typeface="+mn-lt"/>
              <a:ea typeface="+mn-ea"/>
              <a:cs typeface="+mn-cs"/>
            </a:rPr>
            <a:t>- Minimum row spacing (edge to edge) of 300 mm</a:t>
          </a:r>
        </a:p>
        <a:p>
          <a:r>
            <a:rPr lang="fr-CA" sz="1100" b="0" i="0" u="none" strike="noStrike" baseline="0">
              <a:solidFill>
                <a:schemeClr val="dk1"/>
              </a:solidFill>
              <a:effectLst/>
              <a:latin typeface="+mn-lt"/>
              <a:ea typeface="+mn-ea"/>
              <a:cs typeface="+mn-cs"/>
            </a:rPr>
            <a:t>- Module in a row shall be spaced to achieve optimal distribution</a:t>
          </a:r>
        </a:p>
        <a:p>
          <a:r>
            <a:rPr lang="fr-CA" sz="1100" b="0" i="0" u="none" strike="noStrike" baseline="0">
              <a:solidFill>
                <a:schemeClr val="dk1"/>
              </a:solidFill>
              <a:effectLst/>
              <a:latin typeface="+mn-lt"/>
              <a:ea typeface="+mn-ea"/>
              <a:cs typeface="+mn-cs"/>
            </a:rPr>
            <a:t>- Max length of continuous run of gravity distribution pipe = </a:t>
          </a:r>
          <a:r>
            <a:rPr lang="fr-CA" sz="1100" b="0" i="0" u="none" strike="noStrike">
              <a:solidFill>
                <a:schemeClr val="dk1"/>
              </a:solidFill>
              <a:effectLst/>
              <a:latin typeface="+mn-lt"/>
              <a:ea typeface="+mn-ea"/>
              <a:cs typeface="+mn-cs"/>
            </a:rPr>
            <a:t>18m </a:t>
          </a:r>
        </a:p>
        <a:p>
          <a:r>
            <a:rPr lang="fr-CA" sz="1100" b="0" i="0" baseline="0">
              <a:solidFill>
                <a:schemeClr val="dk1"/>
              </a:solidFill>
              <a:effectLst/>
              <a:latin typeface="+mn-lt"/>
              <a:ea typeface="+mn-ea"/>
              <a:cs typeface="+mn-cs"/>
            </a:rPr>
            <a:t>- Max length of continuous run of pressurized distribution pipe = 30m</a:t>
          </a:r>
          <a:endParaRPr lang="fr-CA">
            <a:effectLst/>
          </a:endParaRPr>
        </a:p>
        <a:p>
          <a:r>
            <a:rPr lang="fr-CA" sz="1100" b="0" i="0" u="none" strike="noStrike">
              <a:solidFill>
                <a:schemeClr val="dk1"/>
              </a:solidFill>
              <a:effectLst/>
              <a:latin typeface="+mn-lt"/>
              <a:ea typeface="+mn-ea"/>
              <a:cs typeface="+mn-cs"/>
            </a:rPr>
            <a:t>- Systems</a:t>
          </a:r>
          <a:r>
            <a:rPr lang="fr-CA" sz="1100" b="0" i="0" u="none" strike="noStrike" baseline="0">
              <a:solidFill>
                <a:schemeClr val="dk1"/>
              </a:solidFill>
              <a:effectLst/>
              <a:latin typeface="+mn-lt"/>
              <a:ea typeface="+mn-ea"/>
              <a:cs typeface="+mn-cs"/>
            </a:rPr>
            <a:t> with more than 450mm of cover shall be vented</a:t>
          </a:r>
        </a:p>
        <a:p>
          <a:r>
            <a:rPr lang="fr-CA" sz="1100" b="0" i="0" u="none" strike="noStrike" baseline="0">
              <a:solidFill>
                <a:schemeClr val="dk1"/>
              </a:solidFill>
              <a:effectLst/>
              <a:latin typeface="+mn-lt"/>
              <a:ea typeface="+mn-ea"/>
              <a:cs typeface="+mn-cs"/>
            </a:rPr>
            <a:t>- Flow equalizer shall be used in distribution box</a:t>
          </a:r>
        </a:p>
        <a:p>
          <a:r>
            <a:rPr lang="fr-CA" sz="1100" b="0" i="0" u="none" strike="noStrike" baseline="0">
              <a:solidFill>
                <a:schemeClr val="dk1"/>
              </a:solidFill>
              <a:effectLst/>
              <a:latin typeface="+mn-lt"/>
              <a:ea typeface="+mn-ea"/>
              <a:cs typeface="+mn-cs"/>
            </a:rPr>
            <a:t>- Setbacks are measured from the edge of the ELJEN sand layer</a:t>
          </a:r>
        </a:p>
        <a:p>
          <a:r>
            <a:rPr lang="fr-CA" sz="1100" b="0" i="0" u="none" strike="noStrike" baseline="0">
              <a:solidFill>
                <a:schemeClr val="dk1"/>
              </a:solidFill>
              <a:effectLst/>
              <a:latin typeface="+mn-lt"/>
              <a:ea typeface="+mn-ea"/>
              <a:cs typeface="+mn-cs"/>
            </a:rPr>
            <a:t>- For bed design, long and narrow configuration are recommended</a:t>
          </a:r>
        </a:p>
        <a:p>
          <a:r>
            <a:rPr lang="fr-CA" sz="1100" b="0" i="0" u="none" strike="noStrike" baseline="0">
              <a:solidFill>
                <a:schemeClr val="dk1"/>
              </a:solidFill>
              <a:effectLst/>
              <a:latin typeface="+mn-lt"/>
              <a:ea typeface="+mn-ea"/>
              <a:cs typeface="+mn-cs"/>
            </a:rPr>
            <a:t>- Always use ASTM C33 sand (request sand pit sieve analysis)</a:t>
          </a:r>
        </a:p>
      </xdr:txBody>
    </xdr:sp>
    <xdr:clientData/>
  </xdr:twoCellAnchor>
  <xdr:twoCellAnchor>
    <xdr:from>
      <xdr:col>0</xdr:col>
      <xdr:colOff>57150</xdr:colOff>
      <xdr:row>56</xdr:row>
      <xdr:rowOff>85726</xdr:rowOff>
    </xdr:from>
    <xdr:to>
      <xdr:col>8</xdr:col>
      <xdr:colOff>742950</xdr:colOff>
      <xdr:row>66</xdr:row>
      <xdr:rowOff>142876</xdr:rowOff>
    </xdr:to>
    <xdr:sp macro="" textlink="">
      <xdr:nvSpPr>
        <xdr:cNvPr id="50" name="ZoneTexte 49">
          <a:extLst>
            <a:ext uri="{FF2B5EF4-FFF2-40B4-BE49-F238E27FC236}">
              <a16:creationId xmlns:a16="http://schemas.microsoft.com/office/drawing/2014/main" id="{00000000-0008-0000-0300-000032000000}"/>
            </a:ext>
          </a:extLst>
        </xdr:cNvPr>
        <xdr:cNvSpPr txBox="1"/>
      </xdr:nvSpPr>
      <xdr:spPr>
        <a:xfrm>
          <a:off x="57150" y="10296526"/>
          <a:ext cx="6391275" cy="1504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0" u="none" strike="noStrike">
              <a:solidFill>
                <a:schemeClr val="dk1"/>
              </a:solidFill>
              <a:effectLst/>
              <a:latin typeface="+mn-lt"/>
              <a:ea typeface="+mn-ea"/>
              <a:cs typeface="+mn-cs"/>
            </a:rPr>
            <a:t>REQUIREMENTS BASED ON TYPE OF SOIL</a:t>
          </a:r>
        </a:p>
        <a:p>
          <a:endParaRPr lang="fr-CA" sz="600" b="1" i="0" u="none" strike="noStrike">
            <a:solidFill>
              <a:schemeClr val="dk1"/>
            </a:solidFill>
            <a:effectLst/>
            <a:latin typeface="+mn-lt"/>
            <a:ea typeface="+mn-ea"/>
            <a:cs typeface="+mn-cs"/>
          </a:endParaRPr>
        </a:p>
        <a:p>
          <a:r>
            <a:rPr lang="fr-CA" sz="1100" b="1" i="0" u="none" strike="noStrike">
              <a:solidFill>
                <a:schemeClr val="dk1"/>
              </a:solidFill>
              <a:effectLst/>
              <a:latin typeface="+mn-lt"/>
              <a:ea typeface="+mn-ea"/>
              <a:cs typeface="+mn-cs"/>
            </a:rPr>
            <a:t>&gt;60% CLAY: </a:t>
          </a:r>
          <a:r>
            <a:rPr lang="fr-CA" sz="1100" b="0" i="0" u="none" strike="noStrike">
              <a:solidFill>
                <a:schemeClr val="dk1"/>
              </a:solidFill>
              <a:effectLst/>
              <a:latin typeface="+mn-lt"/>
              <a:ea typeface="+mn-ea"/>
              <a:cs typeface="+mn-cs"/>
            </a:rPr>
            <a:t>MINIMUM ELJEN (ASTM C33) SAND LAYER OF 750 mm.</a:t>
          </a:r>
          <a:r>
            <a:rPr lang="fr-CA"/>
            <a:t> </a:t>
          </a:r>
          <a:r>
            <a:rPr lang="fr-CA" sz="1100" b="0" i="0" u="none" strike="noStrike">
              <a:solidFill>
                <a:schemeClr val="dk1"/>
              </a:solidFill>
              <a:effectLst/>
              <a:latin typeface="+mn-lt"/>
              <a:ea typeface="+mn-ea"/>
              <a:cs typeface="+mn-cs"/>
            </a:rPr>
            <a:t>ABOVE GROUND SYSTEM REQUIRED</a:t>
          </a:r>
          <a:r>
            <a:rPr lang="fr-CA"/>
            <a:t> </a:t>
          </a:r>
        </a:p>
        <a:p>
          <a:endParaRPr lang="fr-CA" sz="600"/>
        </a:p>
        <a:p>
          <a:r>
            <a:rPr lang="fr-CA" sz="1100" b="1" i="0" u="none" strike="noStrike">
              <a:solidFill>
                <a:schemeClr val="dk1"/>
              </a:solidFill>
              <a:effectLst/>
              <a:latin typeface="+mn-lt"/>
              <a:ea typeface="+mn-ea"/>
              <a:cs typeface="+mn-cs"/>
            </a:rPr>
            <a:t>40 TO 60% CLAY: </a:t>
          </a:r>
          <a:r>
            <a:rPr lang="fr-CA"/>
            <a:t> </a:t>
          </a:r>
          <a:r>
            <a:rPr lang="fr-CA" sz="1100" b="0" i="0" u="none" strike="noStrike">
              <a:solidFill>
                <a:schemeClr val="dk1"/>
              </a:solidFill>
              <a:effectLst/>
              <a:latin typeface="+mn-lt"/>
              <a:ea typeface="+mn-ea"/>
              <a:cs typeface="+mn-cs"/>
            </a:rPr>
            <a:t>MINIMUM ELJEN (ASTM C33) SAND LAYER OF 150 mm</a:t>
          </a:r>
          <a:r>
            <a:rPr lang="fr-CA"/>
            <a:t> </a:t>
          </a:r>
          <a:r>
            <a:rPr lang="fr-CA" sz="1100" b="0" i="0" u="none" strike="noStrike">
              <a:solidFill>
                <a:schemeClr val="dk1"/>
              </a:solidFill>
              <a:effectLst/>
              <a:latin typeface="+mn-lt"/>
              <a:ea typeface="+mn-ea"/>
              <a:cs typeface="+mn-cs"/>
            </a:rPr>
            <a:t>MAXIMUM DEPTH 600mm</a:t>
          </a:r>
          <a:r>
            <a:rPr lang="fr-CA"/>
            <a:t> </a:t>
          </a:r>
        </a:p>
        <a:p>
          <a:endParaRPr lang="fr-CA" sz="500"/>
        </a:p>
        <a:p>
          <a:r>
            <a:rPr lang="fr-CA" sz="1100" b="1" i="0" u="none" strike="noStrike">
              <a:solidFill>
                <a:schemeClr val="dk1"/>
              </a:solidFill>
              <a:effectLst/>
              <a:latin typeface="+mn-lt"/>
              <a:ea typeface="+mn-ea"/>
              <a:cs typeface="+mn-cs"/>
            </a:rPr>
            <a:t>&lt;40% CLAY / &lt; 85% SAND:</a:t>
          </a:r>
          <a:r>
            <a:rPr lang="fr-CA"/>
            <a:t> </a:t>
          </a:r>
          <a:r>
            <a:rPr lang="fr-CA" sz="1100" b="0" i="0" u="none" strike="noStrike">
              <a:solidFill>
                <a:schemeClr val="dk1"/>
              </a:solidFill>
              <a:effectLst/>
              <a:latin typeface="+mn-lt"/>
              <a:ea typeface="+mn-ea"/>
              <a:cs typeface="+mn-cs"/>
            </a:rPr>
            <a:t>MINIMUM ELJEN (ASTM C33) SAND LAYER OF 150 mm</a:t>
          </a:r>
          <a:r>
            <a:rPr lang="fr-CA"/>
            <a:t> </a:t>
          </a:r>
        </a:p>
        <a:p>
          <a:endParaRPr lang="fr-CA" sz="600"/>
        </a:p>
        <a:p>
          <a:r>
            <a:rPr lang="fr-CA" sz="1100" b="1" i="0" u="none" strike="noStrike">
              <a:solidFill>
                <a:schemeClr val="dk1"/>
              </a:solidFill>
              <a:effectLst/>
              <a:latin typeface="+mn-lt"/>
              <a:ea typeface="+mn-ea"/>
              <a:cs typeface="+mn-cs"/>
            </a:rPr>
            <a:t>85 TO 100% SAND:</a:t>
          </a:r>
          <a:r>
            <a:rPr lang="fr-CA"/>
            <a:t> </a:t>
          </a:r>
          <a:r>
            <a:rPr lang="fr-CA" sz="1100" b="0" i="0" u="none" strike="noStrike">
              <a:solidFill>
                <a:schemeClr val="dk1"/>
              </a:solidFill>
              <a:effectLst/>
              <a:latin typeface="+mn-lt"/>
              <a:ea typeface="+mn-ea"/>
              <a:cs typeface="+mn-cs"/>
            </a:rPr>
            <a:t>MINIMUM ELJEN (ASTM C33) SAND LAYER OF 450 mm </a:t>
          </a:r>
          <a:r>
            <a:rPr lang="fr-CA"/>
            <a:t> </a:t>
          </a:r>
          <a:r>
            <a:rPr lang="fr-CA" sz="1100" b="0" i="0" u="none" strike="noStrike">
              <a:solidFill>
                <a:schemeClr val="dk1"/>
              </a:solidFill>
              <a:effectLst/>
              <a:latin typeface="+mn-lt"/>
              <a:ea typeface="+mn-ea"/>
              <a:cs typeface="+mn-cs"/>
            </a:rPr>
            <a:t>LOW PRESSURE DISTRIBUTION REQUIRED</a:t>
          </a:r>
          <a:r>
            <a:rPr lang="fr-CA"/>
            <a:t> </a:t>
          </a:r>
          <a:endParaRPr lang="fr-CA" sz="1100" b="0" i="0" u="none" strike="noStrike" baseline="0">
            <a:solidFill>
              <a:schemeClr val="dk1"/>
            </a:solidFill>
            <a:effectLst/>
            <a:latin typeface="+mn-lt"/>
            <a:ea typeface="+mn-ea"/>
            <a:cs typeface="+mn-cs"/>
          </a:endParaRPr>
        </a:p>
      </xdr:txBody>
    </xdr:sp>
    <xdr:clientData/>
  </xdr:twoCellAnchor>
  <xdr:twoCellAnchor>
    <xdr:from>
      <xdr:col>1</xdr:col>
      <xdr:colOff>9525</xdr:colOff>
      <xdr:row>68</xdr:row>
      <xdr:rowOff>180975</xdr:rowOff>
    </xdr:from>
    <xdr:to>
      <xdr:col>8</xdr:col>
      <xdr:colOff>457200</xdr:colOff>
      <xdr:row>91</xdr:row>
      <xdr:rowOff>168853</xdr:rowOff>
    </xdr:to>
    <xdr:grpSp>
      <xdr:nvGrpSpPr>
        <xdr:cNvPr id="4" name="Groupe 3">
          <a:extLst>
            <a:ext uri="{FF2B5EF4-FFF2-40B4-BE49-F238E27FC236}">
              <a16:creationId xmlns:a16="http://schemas.microsoft.com/office/drawing/2014/main" id="{00000000-0008-0000-0300-000004000000}"/>
            </a:ext>
          </a:extLst>
        </xdr:cNvPr>
        <xdr:cNvGrpSpPr/>
      </xdr:nvGrpSpPr>
      <xdr:grpSpPr>
        <a:xfrm>
          <a:off x="323850" y="12144375"/>
          <a:ext cx="5895975" cy="4055053"/>
          <a:chOff x="7019925" y="14287500"/>
          <a:chExt cx="6762750" cy="5105401"/>
        </a:xfrm>
      </xdr:grpSpPr>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7019925" y="14297025"/>
            <a:ext cx="3162300" cy="509587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a:t>BED CONFIGURATION</a:t>
            </a:r>
          </a:p>
          <a:p>
            <a:endParaRPr lang="fr-CA" sz="1100"/>
          </a:p>
          <a:p>
            <a:endParaRPr lang="fr-CA" sz="1100"/>
          </a:p>
          <a:p>
            <a:endParaRPr lang="fr-CA" sz="1100"/>
          </a:p>
          <a:p>
            <a:endParaRPr lang="fr-CA" sz="1100"/>
          </a:p>
          <a:p>
            <a:endParaRPr lang="fr-CA" sz="1100"/>
          </a:p>
          <a:p>
            <a:endParaRPr lang="fr-CA" sz="1100"/>
          </a:p>
        </xdr:txBody>
      </xdr:sp>
      <xdr:grpSp>
        <xdr:nvGrpSpPr>
          <xdr:cNvPr id="6" name="Groupe 5">
            <a:extLst>
              <a:ext uri="{FF2B5EF4-FFF2-40B4-BE49-F238E27FC236}">
                <a16:creationId xmlns:a16="http://schemas.microsoft.com/office/drawing/2014/main" id="{00000000-0008-0000-0300-000006000000}"/>
              </a:ext>
            </a:extLst>
          </xdr:cNvPr>
          <xdr:cNvGrpSpPr/>
        </xdr:nvGrpSpPr>
        <xdr:grpSpPr>
          <a:xfrm>
            <a:off x="7086600" y="14625237"/>
            <a:ext cx="2857500" cy="4634313"/>
            <a:chOff x="9448801" y="9186461"/>
            <a:chExt cx="3289756" cy="4634313"/>
          </a:xfrm>
        </xdr:grpSpPr>
        <xdr:sp macro="" textlink="">
          <xdr:nvSpPr>
            <xdr:cNvPr id="23" name="Rectangle 22">
              <a:extLst>
                <a:ext uri="{FF2B5EF4-FFF2-40B4-BE49-F238E27FC236}">
                  <a16:creationId xmlns:a16="http://schemas.microsoft.com/office/drawing/2014/main" id="{00000000-0008-0000-0300-000017000000}"/>
                </a:ext>
              </a:extLst>
            </xdr:cNvPr>
            <xdr:cNvSpPr/>
          </xdr:nvSpPr>
          <xdr:spPr>
            <a:xfrm>
              <a:off x="10671695" y="9698177"/>
              <a:ext cx="2066862"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4" name="Rectangle à coins arrondis 23">
              <a:extLst>
                <a:ext uri="{FF2B5EF4-FFF2-40B4-BE49-F238E27FC236}">
                  <a16:creationId xmlns:a16="http://schemas.microsoft.com/office/drawing/2014/main" id="{00000000-0008-0000-0300-000018000000}"/>
                </a:ext>
              </a:extLst>
            </xdr:cNvPr>
            <xdr:cNvSpPr/>
          </xdr:nvSpPr>
          <xdr:spPr>
            <a:xfrm>
              <a:off x="10964500"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5" name="Rectangle à coins arrondis 24">
              <a:extLst>
                <a:ext uri="{FF2B5EF4-FFF2-40B4-BE49-F238E27FC236}">
                  <a16:creationId xmlns:a16="http://schemas.microsoft.com/office/drawing/2014/main" id="{00000000-0008-0000-0300-000019000000}"/>
                </a:ext>
              </a:extLst>
            </xdr:cNvPr>
            <xdr:cNvSpPr/>
          </xdr:nvSpPr>
          <xdr:spPr>
            <a:xfrm>
              <a:off x="10955888"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6" name="Rectangle à coins arrondis 25">
              <a:extLst>
                <a:ext uri="{FF2B5EF4-FFF2-40B4-BE49-F238E27FC236}">
                  <a16:creationId xmlns:a16="http://schemas.microsoft.com/office/drawing/2014/main" id="{00000000-0008-0000-0300-00001A000000}"/>
                </a:ext>
              </a:extLst>
            </xdr:cNvPr>
            <xdr:cNvSpPr/>
          </xdr:nvSpPr>
          <xdr:spPr>
            <a:xfrm>
              <a:off x="10955888"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7" name="Rectangle à coins arrondis 26">
              <a:extLst>
                <a:ext uri="{FF2B5EF4-FFF2-40B4-BE49-F238E27FC236}">
                  <a16:creationId xmlns:a16="http://schemas.microsoft.com/office/drawing/2014/main" id="{00000000-0008-0000-0300-00001B000000}"/>
                </a:ext>
              </a:extLst>
            </xdr:cNvPr>
            <xdr:cNvSpPr/>
          </xdr:nvSpPr>
          <xdr:spPr>
            <a:xfrm>
              <a:off x="11842916" y="9915388"/>
              <a:ext cx="576999" cy="9212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8" name="Rectangle à coins arrondis 27">
              <a:extLst>
                <a:ext uri="{FF2B5EF4-FFF2-40B4-BE49-F238E27FC236}">
                  <a16:creationId xmlns:a16="http://schemas.microsoft.com/office/drawing/2014/main" id="{00000000-0008-0000-0300-00001C000000}"/>
                </a:ext>
              </a:extLst>
            </xdr:cNvPr>
            <xdr:cNvSpPr/>
          </xdr:nvSpPr>
          <xdr:spPr>
            <a:xfrm>
              <a:off x="11834304" y="11076343"/>
              <a:ext cx="576999" cy="7307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sp macro="" textlink="">
          <xdr:nvSpPr>
            <xdr:cNvPr id="29" name="Rectangle à coins arrondis 28">
              <a:extLst>
                <a:ext uri="{FF2B5EF4-FFF2-40B4-BE49-F238E27FC236}">
                  <a16:creationId xmlns:a16="http://schemas.microsoft.com/office/drawing/2014/main" id="{00000000-0008-0000-0300-00001D000000}"/>
                </a:ext>
              </a:extLst>
            </xdr:cNvPr>
            <xdr:cNvSpPr/>
          </xdr:nvSpPr>
          <xdr:spPr>
            <a:xfrm>
              <a:off x="11834304" y="11976054"/>
              <a:ext cx="576999" cy="7212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CA" sz="1100"/>
            </a:p>
          </xdr:txBody>
        </xdr:sp>
        <xdr:cxnSp macro="">
          <xdr:nvCxnSpPr>
            <xdr:cNvPr id="30" name="Connecteur droit avec flèche 29">
              <a:extLst>
                <a:ext uri="{FF2B5EF4-FFF2-40B4-BE49-F238E27FC236}">
                  <a16:creationId xmlns:a16="http://schemas.microsoft.com/office/drawing/2014/main" id="{00000000-0008-0000-0300-00001E000000}"/>
                </a:ext>
              </a:extLst>
            </xdr:cNvPr>
            <xdr:cNvCxnSpPr>
              <a:stCxn id="24" idx="0"/>
            </xdr:cNvCxnSpPr>
          </xdr:nvCxnSpPr>
          <xdr:spPr>
            <a:xfrm flipV="1">
              <a:off x="11253000" y="9690687"/>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Connecteur droit avec flèche 30">
              <a:extLst>
                <a:ext uri="{FF2B5EF4-FFF2-40B4-BE49-F238E27FC236}">
                  <a16:creationId xmlns:a16="http://schemas.microsoft.com/office/drawing/2014/main" id="{00000000-0008-0000-0300-00001F000000}"/>
                </a:ext>
              </a:extLst>
            </xdr:cNvPr>
            <xdr:cNvCxnSpPr>
              <a:stCxn id="24" idx="1"/>
            </xdr:cNvCxnSpPr>
          </xdr:nvCxnSpPr>
          <xdr:spPr>
            <a:xfrm flipH="1" flipV="1">
              <a:off x="10663082" y="10372280"/>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Connecteur droit avec flèche 31">
              <a:extLst>
                <a:ext uri="{FF2B5EF4-FFF2-40B4-BE49-F238E27FC236}">
                  <a16:creationId xmlns:a16="http://schemas.microsoft.com/office/drawing/2014/main" id="{00000000-0008-0000-0300-000020000000}"/>
                </a:ext>
              </a:extLst>
            </xdr:cNvPr>
            <xdr:cNvCxnSpPr/>
          </xdr:nvCxnSpPr>
          <xdr:spPr>
            <a:xfrm flipH="1" flipV="1">
              <a:off x="11541499" y="12562482"/>
              <a:ext cx="301417" cy="374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avec flèche 32">
              <a:extLst>
                <a:ext uri="{FF2B5EF4-FFF2-40B4-BE49-F238E27FC236}">
                  <a16:creationId xmlns:a16="http://schemas.microsoft.com/office/drawing/2014/main" id="{00000000-0008-0000-0300-000021000000}"/>
                </a:ext>
              </a:extLst>
            </xdr:cNvPr>
            <xdr:cNvCxnSpPr/>
          </xdr:nvCxnSpPr>
          <xdr:spPr>
            <a:xfrm flipV="1">
              <a:off x="11129175" y="10866622"/>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 name="ZoneTexte 33">
              <a:extLst>
                <a:ext uri="{FF2B5EF4-FFF2-40B4-BE49-F238E27FC236}">
                  <a16:creationId xmlns:a16="http://schemas.microsoft.com/office/drawing/2014/main" id="{00000000-0008-0000-0300-000022000000}"/>
                </a:ext>
              </a:extLst>
            </xdr:cNvPr>
            <xdr:cNvSpPr txBox="1"/>
          </xdr:nvSpPr>
          <xdr:spPr>
            <a:xfrm>
              <a:off x="9448801" y="10863253"/>
              <a:ext cx="1119550" cy="683713"/>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modules</a:t>
              </a:r>
            </a:p>
          </xdr:txBody>
        </xdr:sp>
        <xdr:sp macro="" textlink="">
          <xdr:nvSpPr>
            <xdr:cNvPr id="35" name="ZoneTexte 34">
              <a:extLst>
                <a:ext uri="{FF2B5EF4-FFF2-40B4-BE49-F238E27FC236}">
                  <a16:creationId xmlns:a16="http://schemas.microsoft.com/office/drawing/2014/main" id="{00000000-0008-0000-0300-000023000000}"/>
                </a:ext>
              </a:extLst>
            </xdr:cNvPr>
            <xdr:cNvSpPr txBox="1"/>
          </xdr:nvSpPr>
          <xdr:spPr>
            <a:xfrm>
              <a:off x="11336930" y="13365963"/>
              <a:ext cx="1188446" cy="454811"/>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between rows</a:t>
              </a:r>
            </a:p>
          </xdr:txBody>
        </xdr:sp>
        <xdr:sp macro="" textlink="">
          <xdr:nvSpPr>
            <xdr:cNvPr id="36" name="ZoneTexte 35">
              <a:extLst>
                <a:ext uri="{FF2B5EF4-FFF2-40B4-BE49-F238E27FC236}">
                  <a16:creationId xmlns:a16="http://schemas.microsoft.com/office/drawing/2014/main" id="{00000000-0008-0000-0300-000024000000}"/>
                </a:ext>
              </a:extLst>
            </xdr:cNvPr>
            <xdr:cNvSpPr txBox="1"/>
          </xdr:nvSpPr>
          <xdr:spPr>
            <a:xfrm>
              <a:off x="11429544" y="9186461"/>
              <a:ext cx="1280507" cy="51370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Spacing at row extremities</a:t>
              </a:r>
            </a:p>
          </xdr:txBody>
        </xdr:sp>
        <xdr:sp macro="" textlink="">
          <xdr:nvSpPr>
            <xdr:cNvPr id="37" name="ZoneTexte 36">
              <a:extLst>
                <a:ext uri="{FF2B5EF4-FFF2-40B4-BE49-F238E27FC236}">
                  <a16:creationId xmlns:a16="http://schemas.microsoft.com/office/drawing/2014/main" id="{00000000-0008-0000-0300-000025000000}"/>
                </a:ext>
              </a:extLst>
            </xdr:cNvPr>
            <xdr:cNvSpPr txBox="1"/>
          </xdr:nvSpPr>
          <xdr:spPr>
            <a:xfrm>
              <a:off x="9448801" y="9818017"/>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t>Side spacing</a:t>
              </a:r>
            </a:p>
          </xdr:txBody>
        </xdr:sp>
        <xdr:cxnSp macro="">
          <xdr:nvCxnSpPr>
            <xdr:cNvPr id="38" name="Connecteur droit avec flèche 37">
              <a:extLst>
                <a:ext uri="{FF2B5EF4-FFF2-40B4-BE49-F238E27FC236}">
                  <a16:creationId xmlns:a16="http://schemas.microsoft.com/office/drawing/2014/main" id="{00000000-0008-0000-0300-000026000000}"/>
                </a:ext>
              </a:extLst>
            </xdr:cNvPr>
            <xdr:cNvCxnSpPr>
              <a:stCxn id="37" idx="3"/>
            </xdr:cNvCxnSpPr>
          </xdr:nvCxnSpPr>
          <xdr:spPr>
            <a:xfrm>
              <a:off x="10611411" y="9942971"/>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Connecteur droit avec flèche 38">
              <a:extLst>
                <a:ext uri="{FF2B5EF4-FFF2-40B4-BE49-F238E27FC236}">
                  <a16:creationId xmlns:a16="http://schemas.microsoft.com/office/drawing/2014/main" id="{00000000-0008-0000-0300-000027000000}"/>
                </a:ext>
              </a:extLst>
            </xdr:cNvPr>
            <xdr:cNvCxnSpPr>
              <a:stCxn id="36" idx="1"/>
            </xdr:cNvCxnSpPr>
          </xdr:nvCxnSpPr>
          <xdr:spPr>
            <a:xfrm flipH="1">
              <a:off x="11265920" y="9443315"/>
              <a:ext cx="163624" cy="269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Connecteur droit avec flèche 39">
              <a:extLst>
                <a:ext uri="{FF2B5EF4-FFF2-40B4-BE49-F238E27FC236}">
                  <a16:creationId xmlns:a16="http://schemas.microsoft.com/office/drawing/2014/main" id="{00000000-0008-0000-0300-000028000000}"/>
                </a:ext>
              </a:extLst>
            </xdr:cNvPr>
            <xdr:cNvCxnSpPr>
              <a:stCxn id="34" idx="3"/>
            </xdr:cNvCxnSpPr>
          </xdr:nvCxnSpPr>
          <xdr:spPr>
            <a:xfrm flipV="1">
              <a:off x="10568351" y="10963282"/>
              <a:ext cx="490175" cy="2418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Connecteur droit avec flèche 40">
              <a:extLst>
                <a:ext uri="{FF2B5EF4-FFF2-40B4-BE49-F238E27FC236}">
                  <a16:creationId xmlns:a16="http://schemas.microsoft.com/office/drawing/2014/main" id="{00000000-0008-0000-0300-000029000000}"/>
                </a:ext>
              </a:extLst>
            </xdr:cNvPr>
            <xdr:cNvCxnSpPr>
              <a:stCxn id="35" idx="0"/>
            </xdr:cNvCxnSpPr>
          </xdr:nvCxnSpPr>
          <xdr:spPr>
            <a:xfrm flipH="1" flipV="1">
              <a:off x="11706226" y="12563475"/>
              <a:ext cx="224926" cy="80248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Connecteur droit 41">
              <a:extLst>
                <a:ext uri="{FF2B5EF4-FFF2-40B4-BE49-F238E27FC236}">
                  <a16:creationId xmlns:a16="http://schemas.microsoft.com/office/drawing/2014/main" id="{00000000-0008-0000-0300-00002A000000}"/>
                </a:ext>
              </a:extLst>
            </xdr:cNvPr>
            <xdr:cNvCxnSpPr/>
          </xdr:nvCxnSpPr>
          <xdr:spPr>
            <a:xfrm flipH="1">
              <a:off x="1124902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43" name="Connecteur droit 42">
              <a:extLst>
                <a:ext uri="{FF2B5EF4-FFF2-40B4-BE49-F238E27FC236}">
                  <a16:creationId xmlns:a16="http://schemas.microsoft.com/office/drawing/2014/main" id="{00000000-0008-0000-0300-00002B000000}"/>
                </a:ext>
              </a:extLst>
            </xdr:cNvPr>
            <xdr:cNvCxnSpPr/>
          </xdr:nvCxnSpPr>
          <xdr:spPr>
            <a:xfrm flipH="1">
              <a:off x="12144375" y="9916910"/>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10467975" y="14287500"/>
            <a:ext cx="3314700" cy="50958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CA" sz="1400" b="1">
                <a:solidFill>
                  <a:schemeClr val="dk1"/>
                </a:solidFill>
                <a:effectLst/>
                <a:latin typeface="+mn-lt"/>
                <a:ea typeface="+mn-ea"/>
                <a:cs typeface="+mn-cs"/>
              </a:rPr>
              <a:t>TRENCH CONFIGURATION</a:t>
            </a:r>
          </a:p>
          <a:p>
            <a:pPr marL="0" marR="0" indent="0" algn="ctr" defTabSz="914400" eaLnBrk="1" fontAlgn="auto" latinLnBrk="0" hangingPunct="1">
              <a:lnSpc>
                <a:spcPct val="100000"/>
              </a:lnSpc>
              <a:spcBef>
                <a:spcPts val="0"/>
              </a:spcBef>
              <a:spcAft>
                <a:spcPts val="0"/>
              </a:spcAft>
              <a:buClrTx/>
              <a:buSzTx/>
              <a:buFontTx/>
              <a:buNone/>
              <a:tabLst/>
              <a:defRPr/>
            </a:pPr>
            <a:endParaRPr lang="fr-CA" sz="1400"/>
          </a:p>
          <a:p>
            <a:endParaRPr lang="fr-CA" sz="1100"/>
          </a:p>
        </xdr:txBody>
      </xdr:sp>
      <xdr:grpSp>
        <xdr:nvGrpSpPr>
          <xdr:cNvPr id="8" name="Groupe 7">
            <a:extLst>
              <a:ext uri="{FF2B5EF4-FFF2-40B4-BE49-F238E27FC236}">
                <a16:creationId xmlns:a16="http://schemas.microsoft.com/office/drawing/2014/main" id="{00000000-0008-0000-0300-000008000000}"/>
              </a:ext>
            </a:extLst>
          </xdr:cNvPr>
          <xdr:cNvGrpSpPr/>
        </xdr:nvGrpSpPr>
        <xdr:grpSpPr>
          <a:xfrm>
            <a:off x="10887075" y="14839950"/>
            <a:ext cx="2638425" cy="4162426"/>
            <a:chOff x="6210300" y="9258300"/>
            <a:chExt cx="2638425" cy="4162426"/>
          </a:xfrm>
        </xdr:grpSpPr>
        <xdr:sp macro="" textlink="">
          <xdr:nvSpPr>
            <xdr:cNvPr id="9" name="Rectangle 8">
              <a:extLst>
                <a:ext uri="{FF2B5EF4-FFF2-40B4-BE49-F238E27FC236}">
                  <a16:creationId xmlns:a16="http://schemas.microsoft.com/office/drawing/2014/main" id="{00000000-0008-0000-0300-000009000000}"/>
                </a:ext>
              </a:extLst>
            </xdr:cNvPr>
            <xdr:cNvSpPr/>
          </xdr:nvSpPr>
          <xdr:spPr>
            <a:xfrm>
              <a:off x="7433194" y="9907728"/>
              <a:ext cx="1139306" cy="31415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0" name="Rectangle à coins arrondis 9">
              <a:extLst>
                <a:ext uri="{FF2B5EF4-FFF2-40B4-BE49-F238E27FC236}">
                  <a16:creationId xmlns:a16="http://schemas.microsoft.com/office/drawing/2014/main" id="{00000000-0008-0000-0300-00000A000000}"/>
                </a:ext>
              </a:extLst>
            </xdr:cNvPr>
            <xdr:cNvSpPr/>
          </xdr:nvSpPr>
          <xdr:spPr>
            <a:xfrm>
              <a:off x="7726000" y="10124939"/>
              <a:ext cx="513126" cy="8192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1" name="Rectangle à coins arrondis 10">
              <a:extLst>
                <a:ext uri="{FF2B5EF4-FFF2-40B4-BE49-F238E27FC236}">
                  <a16:creationId xmlns:a16="http://schemas.microsoft.com/office/drawing/2014/main" id="{00000000-0008-0000-0300-00000B000000}"/>
                </a:ext>
              </a:extLst>
            </xdr:cNvPr>
            <xdr:cNvSpPr/>
          </xdr:nvSpPr>
          <xdr:spPr>
            <a:xfrm>
              <a:off x="7717387" y="11153776"/>
              <a:ext cx="531263" cy="7581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12" name="Rectangle à coins arrondis 11">
              <a:extLst>
                <a:ext uri="{FF2B5EF4-FFF2-40B4-BE49-F238E27FC236}">
                  <a16:creationId xmlns:a16="http://schemas.microsoft.com/office/drawing/2014/main" id="{00000000-0008-0000-0300-00000C000000}"/>
                </a:ext>
              </a:extLst>
            </xdr:cNvPr>
            <xdr:cNvSpPr/>
          </xdr:nvSpPr>
          <xdr:spPr>
            <a:xfrm>
              <a:off x="7717388" y="12068175"/>
              <a:ext cx="521738" cy="7339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xnSp macro="">
          <xdr:nvCxnSpPr>
            <xdr:cNvPr id="13" name="Connecteur droit avec flèche 12">
              <a:extLst>
                <a:ext uri="{FF2B5EF4-FFF2-40B4-BE49-F238E27FC236}">
                  <a16:creationId xmlns:a16="http://schemas.microsoft.com/office/drawing/2014/main" id="{00000000-0008-0000-0300-00000D000000}"/>
                </a:ext>
              </a:extLst>
            </xdr:cNvPr>
            <xdr:cNvCxnSpPr>
              <a:stCxn id="10" idx="0"/>
              <a:endCxn id="9" idx="0"/>
            </xdr:cNvCxnSpPr>
          </xdr:nvCxnSpPr>
          <xdr:spPr>
            <a:xfrm flipV="1">
              <a:off x="7982563" y="9907728"/>
              <a:ext cx="20284" cy="21721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Connecteur droit avec flèche 13">
              <a:extLst>
                <a:ext uri="{FF2B5EF4-FFF2-40B4-BE49-F238E27FC236}">
                  <a16:creationId xmlns:a16="http://schemas.microsoft.com/office/drawing/2014/main" id="{00000000-0008-0000-0300-00000E000000}"/>
                </a:ext>
              </a:extLst>
            </xdr:cNvPr>
            <xdr:cNvCxnSpPr>
              <a:stCxn id="10" idx="1"/>
            </xdr:cNvCxnSpPr>
          </xdr:nvCxnSpPr>
          <xdr:spPr>
            <a:xfrm flipH="1">
              <a:off x="7429500" y="10534582"/>
              <a:ext cx="296500" cy="959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Connecteur droit avec flèche 14">
              <a:extLst>
                <a:ext uri="{FF2B5EF4-FFF2-40B4-BE49-F238E27FC236}">
                  <a16:creationId xmlns:a16="http://schemas.microsoft.com/office/drawing/2014/main" id="{00000000-0008-0000-0300-00000F000000}"/>
                </a:ext>
              </a:extLst>
            </xdr:cNvPr>
            <xdr:cNvCxnSpPr/>
          </xdr:nvCxnSpPr>
          <xdr:spPr>
            <a:xfrm flipV="1">
              <a:off x="7890674" y="10923773"/>
              <a:ext cx="4306" cy="22470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ZoneTexte 15">
              <a:extLst>
                <a:ext uri="{FF2B5EF4-FFF2-40B4-BE49-F238E27FC236}">
                  <a16:creationId xmlns:a16="http://schemas.microsoft.com/office/drawing/2014/main" id="{00000000-0008-0000-0300-000010000000}"/>
                </a:ext>
              </a:extLst>
            </xdr:cNvPr>
            <xdr:cNvSpPr txBox="1"/>
          </xdr:nvSpPr>
          <xdr:spPr>
            <a:xfrm>
              <a:off x="6210300" y="11072802"/>
              <a:ext cx="1119550" cy="65507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between modules</a:t>
              </a:r>
            </a:p>
          </xdr:txBody>
        </xdr:sp>
        <xdr:sp macro="" textlink="">
          <xdr:nvSpPr>
            <xdr:cNvPr id="17" name="ZoneTexte 16">
              <a:extLst>
                <a:ext uri="{FF2B5EF4-FFF2-40B4-BE49-F238E27FC236}">
                  <a16:creationId xmlns:a16="http://schemas.microsoft.com/office/drawing/2014/main" id="{00000000-0008-0000-0300-000011000000}"/>
                </a:ext>
              </a:extLst>
            </xdr:cNvPr>
            <xdr:cNvSpPr txBox="1"/>
          </xdr:nvSpPr>
          <xdr:spPr>
            <a:xfrm>
              <a:off x="7790992" y="9258300"/>
              <a:ext cx="1057733" cy="53883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Spacing at row extremities</a:t>
              </a:r>
            </a:p>
          </xdr:txBody>
        </xdr:sp>
        <xdr:sp macro="" textlink="">
          <xdr:nvSpPr>
            <xdr:cNvPr id="18" name="ZoneTexte 17">
              <a:extLst>
                <a:ext uri="{FF2B5EF4-FFF2-40B4-BE49-F238E27FC236}">
                  <a16:creationId xmlns:a16="http://schemas.microsoft.com/office/drawing/2014/main" id="{00000000-0008-0000-0300-000012000000}"/>
                </a:ext>
              </a:extLst>
            </xdr:cNvPr>
            <xdr:cNvSpPr txBox="1"/>
          </xdr:nvSpPr>
          <xdr:spPr>
            <a:xfrm>
              <a:off x="6210300" y="10027568"/>
              <a:ext cx="1162610" cy="24990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Side spacing</a:t>
              </a:r>
            </a:p>
          </xdr:txBody>
        </xdr:sp>
        <xdr:cxnSp macro="">
          <xdr:nvCxnSpPr>
            <xdr:cNvPr id="19" name="Connecteur droit avec flèche 18">
              <a:extLst>
                <a:ext uri="{FF2B5EF4-FFF2-40B4-BE49-F238E27FC236}">
                  <a16:creationId xmlns:a16="http://schemas.microsoft.com/office/drawing/2014/main" id="{00000000-0008-0000-0300-000013000000}"/>
                </a:ext>
              </a:extLst>
            </xdr:cNvPr>
            <xdr:cNvCxnSpPr>
              <a:stCxn id="18" idx="3"/>
            </xdr:cNvCxnSpPr>
          </xdr:nvCxnSpPr>
          <xdr:spPr>
            <a:xfrm>
              <a:off x="7372910" y="10152522"/>
              <a:ext cx="198074" cy="4143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Connecteur droit avec flèche 19">
              <a:extLst>
                <a:ext uri="{FF2B5EF4-FFF2-40B4-BE49-F238E27FC236}">
                  <a16:creationId xmlns:a16="http://schemas.microsoft.com/office/drawing/2014/main" id="{00000000-0008-0000-0300-000014000000}"/>
                </a:ext>
              </a:extLst>
            </xdr:cNvPr>
            <xdr:cNvCxnSpPr>
              <a:endCxn id="9" idx="0"/>
            </xdr:cNvCxnSpPr>
          </xdr:nvCxnSpPr>
          <xdr:spPr>
            <a:xfrm flipH="1">
              <a:off x="8002847" y="9677400"/>
              <a:ext cx="160078" cy="2303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 name="Connecteur droit avec flèche 20">
              <a:extLst>
                <a:ext uri="{FF2B5EF4-FFF2-40B4-BE49-F238E27FC236}">
                  <a16:creationId xmlns:a16="http://schemas.microsoft.com/office/drawing/2014/main" id="{00000000-0008-0000-0300-000015000000}"/>
                </a:ext>
              </a:extLst>
            </xdr:cNvPr>
            <xdr:cNvCxnSpPr>
              <a:stCxn id="16" idx="3"/>
            </xdr:cNvCxnSpPr>
          </xdr:nvCxnSpPr>
          <xdr:spPr>
            <a:xfrm flipV="1">
              <a:off x="7329850" y="11068051"/>
              <a:ext cx="480650" cy="33229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Connecteur droit 21">
              <a:extLst>
                <a:ext uri="{FF2B5EF4-FFF2-40B4-BE49-F238E27FC236}">
                  <a16:creationId xmlns:a16="http://schemas.microsoft.com/office/drawing/2014/main" id="{00000000-0008-0000-0300-000016000000}"/>
                </a:ext>
              </a:extLst>
            </xdr:cNvPr>
            <xdr:cNvCxnSpPr/>
          </xdr:nvCxnSpPr>
          <xdr:spPr>
            <a:xfrm flipH="1">
              <a:off x="7991474" y="10126461"/>
              <a:ext cx="3975" cy="3294265"/>
            </a:xfrm>
            <a:prstGeom prst="line">
              <a:avLst/>
            </a:prstGeom>
            <a:ln w="76200">
              <a:solidFill>
                <a:srgbClr val="92D05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1</xdr:col>
      <xdr:colOff>152401</xdr:colOff>
      <xdr:row>102</xdr:row>
      <xdr:rowOff>119006</xdr:rowOff>
    </xdr:from>
    <xdr:to>
      <xdr:col>8</xdr:col>
      <xdr:colOff>123825</xdr:colOff>
      <xdr:row>129</xdr:row>
      <xdr:rowOff>169726</xdr:rowOff>
    </xdr:to>
    <xdr:pic>
      <xdr:nvPicPr>
        <xdr:cNvPr id="46" name="Imag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 cstate="print"/>
        <a:stretch>
          <a:fillRect/>
        </a:stretch>
      </xdr:blipFill>
      <xdr:spPr>
        <a:xfrm>
          <a:off x="514351" y="18245081"/>
          <a:ext cx="5934074" cy="5194220"/>
        </a:xfrm>
        <a:prstGeom prst="rect">
          <a:avLst/>
        </a:prstGeom>
      </xdr:spPr>
    </xdr:pic>
    <xdr:clientData/>
  </xdr:twoCellAnchor>
  <xdr:twoCellAnchor editAs="oneCell">
    <xdr:from>
      <xdr:col>1</xdr:col>
      <xdr:colOff>76200</xdr:colOff>
      <xdr:row>92</xdr:row>
      <xdr:rowOff>47626</xdr:rowOff>
    </xdr:from>
    <xdr:to>
      <xdr:col>8</xdr:col>
      <xdr:colOff>180975</xdr:colOff>
      <xdr:row>102</xdr:row>
      <xdr:rowOff>75096</xdr:rowOff>
    </xdr:to>
    <xdr:pic>
      <xdr:nvPicPr>
        <xdr:cNvPr id="48" name="Image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cstate="print"/>
        <a:stretch>
          <a:fillRect/>
        </a:stretch>
      </xdr:blipFill>
      <xdr:spPr>
        <a:xfrm>
          <a:off x="438150" y="16268701"/>
          <a:ext cx="6067425" cy="1932470"/>
        </a:xfrm>
        <a:prstGeom prst="rect">
          <a:avLst/>
        </a:prstGeom>
      </xdr:spPr>
    </xdr:pic>
    <xdr:clientData/>
  </xdr:twoCellAnchor>
  <xdr:twoCellAnchor>
    <xdr:from>
      <xdr:col>5</xdr:col>
      <xdr:colOff>142875</xdr:colOff>
      <xdr:row>103</xdr:row>
      <xdr:rowOff>85725</xdr:rowOff>
    </xdr:from>
    <xdr:to>
      <xdr:col>5</xdr:col>
      <xdr:colOff>571501</xdr:colOff>
      <xdr:row>104</xdr:row>
      <xdr:rowOff>126799</xdr:rowOff>
    </xdr:to>
    <xdr:sp macro="" textlink="">
      <xdr:nvSpPr>
        <xdr:cNvPr id="51" name="ZoneTexte 50">
          <a:extLst>
            <a:ext uri="{FF2B5EF4-FFF2-40B4-BE49-F238E27FC236}">
              <a16:creationId xmlns:a16="http://schemas.microsoft.com/office/drawing/2014/main" id="{00000000-0008-0000-0300-000033000000}"/>
            </a:ext>
          </a:extLst>
        </xdr:cNvPr>
        <xdr:cNvSpPr txBox="1"/>
      </xdr:nvSpPr>
      <xdr:spPr>
        <a:xfrm>
          <a:off x="3857625" y="18402300"/>
          <a:ext cx="428626" cy="23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50" b="1"/>
            <a:t>0.13</a:t>
          </a:r>
        </a:p>
      </xdr:txBody>
    </xdr:sp>
    <xdr:clientData/>
  </xdr:twoCellAnchor>
  <xdr:twoCellAnchor>
    <xdr:from>
      <xdr:col>7</xdr:col>
      <xdr:colOff>428625</xdr:colOff>
      <xdr:row>103</xdr:row>
      <xdr:rowOff>85725</xdr:rowOff>
    </xdr:from>
    <xdr:to>
      <xdr:col>8</xdr:col>
      <xdr:colOff>95251</xdr:colOff>
      <xdr:row>104</xdr:row>
      <xdr:rowOff>126799</xdr:rowOff>
    </xdr:to>
    <xdr:sp macro="" textlink="">
      <xdr:nvSpPr>
        <xdr:cNvPr id="52" name="ZoneTexte 51">
          <a:extLst>
            <a:ext uri="{FF2B5EF4-FFF2-40B4-BE49-F238E27FC236}">
              <a16:creationId xmlns:a16="http://schemas.microsoft.com/office/drawing/2014/main" id="{00000000-0008-0000-0300-000034000000}"/>
            </a:ext>
          </a:extLst>
        </xdr:cNvPr>
        <xdr:cNvSpPr txBox="1"/>
      </xdr:nvSpPr>
      <xdr:spPr>
        <a:xfrm>
          <a:off x="5915025" y="18402300"/>
          <a:ext cx="504826" cy="231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50" b="1"/>
            <a:t>6.36</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266700</xdr:colOff>
      <xdr:row>21</xdr:row>
      <xdr:rowOff>9525</xdr:rowOff>
    </xdr:from>
    <xdr:to>
      <xdr:col>8</xdr:col>
      <xdr:colOff>302512</xdr:colOff>
      <xdr:row>26</xdr:row>
      <xdr:rowOff>96645</xdr:rowOff>
    </xdr:to>
    <xdr:pic>
      <xdr:nvPicPr>
        <xdr:cNvPr id="2" name="ID_23178122735499" descr="Volume of a obelisk">
          <a:extLst>
            <a:ext uri="{FF2B5EF4-FFF2-40B4-BE49-F238E27FC236}">
              <a16:creationId xmlns:a16="http://schemas.microsoft.com/office/drawing/2014/main" id="{F3FE5431-5B9C-44C1-832C-96056D05B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4010025"/>
          <a:ext cx="1559812" cy="1049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33"/>
  <sheetViews>
    <sheetView tabSelected="1" topLeftCell="A100" zoomScale="110" zoomScaleNormal="110" zoomScalePageLayoutView="110" workbookViewId="0">
      <selection activeCell="A104" sqref="A104:H104"/>
    </sheetView>
  </sheetViews>
  <sheetFormatPr baseColWidth="10" defaultColWidth="11.5703125" defaultRowHeight="15" x14ac:dyDescent="0.25"/>
  <cols>
    <col min="8" max="8" width="18.85546875" customWidth="1"/>
  </cols>
  <sheetData>
    <row r="1" spans="1:9" ht="15.75" x14ac:dyDescent="0.25">
      <c r="D1" s="38" t="s">
        <v>31</v>
      </c>
    </row>
    <row r="2" spans="1:9" ht="15.75" x14ac:dyDescent="0.25">
      <c r="D2" s="38" t="s">
        <v>30</v>
      </c>
    </row>
    <row r="3" spans="1:9" ht="15.75" x14ac:dyDescent="0.25">
      <c r="D3" s="38" t="s">
        <v>239</v>
      </c>
    </row>
    <row r="4" spans="1:9" ht="15.75" thickBot="1" x14ac:dyDescent="0.3"/>
    <row r="5" spans="1:9" ht="15.75" thickBot="1" x14ac:dyDescent="0.3">
      <c r="D5" s="181" t="s">
        <v>240</v>
      </c>
      <c r="E5" s="203" t="s">
        <v>247</v>
      </c>
      <c r="F5" s="204"/>
      <c r="G5" s="204"/>
      <c r="H5" s="205"/>
      <c r="I5" s="180"/>
    </row>
    <row r="6" spans="1:9" ht="15.75" thickBot="1" x14ac:dyDescent="0.3">
      <c r="E6" s="16"/>
      <c r="F6" s="16"/>
      <c r="G6" s="16"/>
      <c r="H6" s="16"/>
      <c r="I6" s="16"/>
    </row>
    <row r="7" spans="1:9" x14ac:dyDescent="0.25">
      <c r="D7" s="165" t="s">
        <v>80</v>
      </c>
      <c r="E7" s="206" t="s">
        <v>248</v>
      </c>
      <c r="F7" s="207"/>
      <c r="G7" s="207"/>
      <c r="H7" s="208"/>
      <c r="I7" s="180"/>
    </row>
    <row r="8" spans="1:9" ht="15.75" thickBot="1" x14ac:dyDescent="0.3">
      <c r="A8" s="114"/>
      <c r="B8" s="179" t="s">
        <v>27</v>
      </c>
      <c r="D8" s="18"/>
      <c r="E8" s="209"/>
      <c r="F8" s="210"/>
      <c r="G8" s="210"/>
      <c r="H8" s="211"/>
      <c r="I8" s="180"/>
    </row>
    <row r="9" spans="1:9" x14ac:dyDescent="0.25">
      <c r="A9" s="117"/>
      <c r="B9" s="179" t="s">
        <v>28</v>
      </c>
    </row>
    <row r="10" spans="1:9" x14ac:dyDescent="0.25">
      <c r="A10" s="120"/>
      <c r="B10" s="179" t="s">
        <v>29</v>
      </c>
    </row>
    <row r="11" spans="1:9" ht="15.75" thickBot="1" x14ac:dyDescent="0.3">
      <c r="A11" s="28"/>
    </row>
    <row r="12" spans="1:9" ht="129" customHeight="1" thickBot="1" x14ac:dyDescent="0.3">
      <c r="A12" s="200" t="s">
        <v>241</v>
      </c>
      <c r="B12" s="201"/>
      <c r="C12" s="201"/>
      <c r="D12" s="201"/>
      <c r="E12" s="201"/>
      <c r="F12" s="201"/>
      <c r="G12" s="201"/>
      <c r="H12" s="202"/>
      <c r="I12" s="182"/>
    </row>
    <row r="13" spans="1:9" ht="15.75" thickBot="1" x14ac:dyDescent="0.3">
      <c r="A13" s="28"/>
    </row>
    <row r="14" spans="1:9" ht="15.75" thickBot="1" x14ac:dyDescent="0.3">
      <c r="A14" s="128" t="s">
        <v>12</v>
      </c>
      <c r="B14" s="129"/>
      <c r="C14" s="129"/>
      <c r="D14" s="129"/>
      <c r="E14" s="129"/>
      <c r="F14" s="129"/>
      <c r="G14" s="129"/>
      <c r="H14" s="131"/>
    </row>
    <row r="15" spans="1:9" ht="6" customHeight="1" x14ac:dyDescent="0.25">
      <c r="A15" s="15"/>
      <c r="B15" s="16"/>
      <c r="C15" s="16"/>
      <c r="D15" s="16"/>
      <c r="E15" s="16"/>
      <c r="F15" s="16"/>
      <c r="G15" s="16"/>
      <c r="H15" s="17"/>
    </row>
    <row r="16" spans="1:9" x14ac:dyDescent="0.25">
      <c r="A16" s="15" t="s">
        <v>14</v>
      </c>
      <c r="B16" s="16"/>
      <c r="C16" s="16"/>
      <c r="D16" s="16"/>
      <c r="E16" s="115">
        <v>3</v>
      </c>
      <c r="F16" s="16" t="s">
        <v>16</v>
      </c>
      <c r="G16" s="16"/>
      <c r="H16" s="17"/>
    </row>
    <row r="17" spans="1:8" x14ac:dyDescent="0.25">
      <c r="A17" s="15" t="s">
        <v>13</v>
      </c>
      <c r="B17" s="16"/>
      <c r="C17" s="16"/>
      <c r="D17" s="16"/>
      <c r="E17" s="118">
        <f>IF(E16&lt;=2,1000,E16*500)</f>
        <v>1500</v>
      </c>
      <c r="F17" s="16" t="s">
        <v>15</v>
      </c>
      <c r="G17" s="189">
        <f>E17/4.54</f>
        <v>330.39647577092512</v>
      </c>
      <c r="H17" s="190" t="s">
        <v>242</v>
      </c>
    </row>
    <row r="18" spans="1:8" ht="6.75" customHeight="1" x14ac:dyDescent="0.25">
      <c r="A18" s="15"/>
      <c r="B18" s="16"/>
      <c r="C18" s="16"/>
      <c r="D18" s="16"/>
      <c r="E18" s="16"/>
      <c r="F18" s="16"/>
      <c r="G18" s="16"/>
      <c r="H18" s="17"/>
    </row>
    <row r="19" spans="1:8" x14ac:dyDescent="0.25">
      <c r="A19" s="15" t="s">
        <v>18</v>
      </c>
      <c r="B19" s="16"/>
      <c r="C19" s="16"/>
      <c r="D19" s="16"/>
      <c r="E19" s="115">
        <v>0</v>
      </c>
      <c r="F19" s="16" t="s">
        <v>19</v>
      </c>
      <c r="G19" s="16"/>
      <c r="H19" s="17"/>
    </row>
    <row r="20" spans="1:8" ht="5.25" customHeight="1" x14ac:dyDescent="0.25">
      <c r="A20" s="15"/>
      <c r="B20" s="16"/>
      <c r="C20" s="16"/>
      <c r="D20" s="16"/>
      <c r="E20" s="16"/>
      <c r="F20" s="16"/>
      <c r="G20" s="16"/>
      <c r="H20" s="17"/>
    </row>
    <row r="21" spans="1:8" x14ac:dyDescent="0.25">
      <c r="A21" s="22" t="s">
        <v>17</v>
      </c>
      <c r="B21" s="16"/>
      <c r="C21" s="16"/>
      <c r="D21" s="16"/>
      <c r="E21" s="121">
        <f>E17+(E17*E19/100)</f>
        <v>1500</v>
      </c>
      <c r="F21" s="16" t="s">
        <v>15</v>
      </c>
      <c r="G21" s="189">
        <f>E21/4.54</f>
        <v>330.39647577092512</v>
      </c>
      <c r="H21" s="190" t="s">
        <v>242</v>
      </c>
    </row>
    <row r="22" spans="1:8" ht="5.25" customHeight="1" thickBot="1" x14ac:dyDescent="0.3">
      <c r="A22" s="18"/>
      <c r="B22" s="19"/>
      <c r="C22" s="19"/>
      <c r="D22" s="19"/>
      <c r="E22" s="19"/>
      <c r="F22" s="19"/>
      <c r="G22" s="19"/>
      <c r="H22" s="20"/>
    </row>
    <row r="23" spans="1:8" ht="15.75" thickBot="1" x14ac:dyDescent="0.3">
      <c r="A23" s="16"/>
      <c r="B23" s="16"/>
      <c r="C23" s="16"/>
      <c r="D23" s="16"/>
      <c r="E23" s="16"/>
      <c r="F23" s="16"/>
      <c r="G23" s="16"/>
      <c r="H23" s="16"/>
    </row>
    <row r="24" spans="1:8" ht="15.75" thickBot="1" x14ac:dyDescent="0.3">
      <c r="A24" s="128" t="s">
        <v>20</v>
      </c>
      <c r="B24" s="129"/>
      <c r="C24" s="129"/>
      <c r="D24" s="129"/>
      <c r="E24" s="129"/>
      <c r="F24" s="129"/>
      <c r="G24" s="129"/>
      <c r="H24" s="131"/>
    </row>
    <row r="25" spans="1:8" ht="3.75" customHeight="1" x14ac:dyDescent="0.25">
      <c r="A25" s="15"/>
      <c r="B25" s="16"/>
      <c r="C25" s="16"/>
      <c r="D25" s="16"/>
      <c r="E25" s="16"/>
      <c r="F25" s="16"/>
      <c r="G25" s="16"/>
      <c r="H25" s="17"/>
    </row>
    <row r="26" spans="1:8" ht="15.75" thickBot="1" x14ac:dyDescent="0.3">
      <c r="A26" s="15" t="s">
        <v>21</v>
      </c>
      <c r="B26" s="16"/>
      <c r="C26" s="16"/>
      <c r="D26" s="16"/>
      <c r="E26" s="118">
        <f>ROUNDUP(E21/95,0)</f>
        <v>16</v>
      </c>
      <c r="F26" s="16" t="s">
        <v>22</v>
      </c>
      <c r="G26" s="16"/>
      <c r="H26" s="17"/>
    </row>
    <row r="27" spans="1:8" ht="15.75" thickBot="1" x14ac:dyDescent="0.3">
      <c r="A27" s="22" t="s">
        <v>66</v>
      </c>
      <c r="B27" s="16"/>
      <c r="C27" s="16"/>
      <c r="D27" s="16"/>
      <c r="E27" s="122">
        <f>E49*E50</f>
        <v>18</v>
      </c>
      <c r="F27" s="24" t="s">
        <v>22</v>
      </c>
      <c r="G27" s="24"/>
      <c r="H27" s="17"/>
    </row>
    <row r="28" spans="1:8" ht="5.25" customHeight="1" thickBot="1" x14ac:dyDescent="0.3">
      <c r="A28" s="18"/>
      <c r="B28" s="19"/>
      <c r="C28" s="19"/>
      <c r="D28" s="19"/>
      <c r="E28" s="19"/>
      <c r="F28" s="19"/>
      <c r="G28" s="19"/>
      <c r="H28" s="20"/>
    </row>
    <row r="29" spans="1:8" ht="15.75" thickBot="1" x14ac:dyDescent="0.3">
      <c r="A29" s="16"/>
      <c r="B29" s="16"/>
      <c r="C29" s="16"/>
      <c r="D29" s="16"/>
      <c r="E29" s="16"/>
      <c r="F29" s="16"/>
      <c r="G29" s="16"/>
      <c r="H29" s="16"/>
    </row>
    <row r="30" spans="1:8" ht="15.75" thickBot="1" x14ac:dyDescent="0.3">
      <c r="A30" s="128" t="s">
        <v>160</v>
      </c>
      <c r="B30" s="129"/>
      <c r="C30" s="129"/>
      <c r="D30" s="129"/>
      <c r="E30" s="129"/>
      <c r="F30" s="129"/>
      <c r="G30" s="129"/>
      <c r="H30" s="131"/>
    </row>
    <row r="31" spans="1:8" ht="5.25" customHeight="1" x14ac:dyDescent="0.25">
      <c r="A31" s="152"/>
      <c r="B31" s="153"/>
      <c r="C31" s="153"/>
      <c r="D31" s="153"/>
      <c r="E31" s="153"/>
      <c r="F31" s="153"/>
      <c r="G31" s="153"/>
      <c r="H31" s="154"/>
    </row>
    <row r="32" spans="1:8" x14ac:dyDescent="0.25">
      <c r="A32" s="15" t="s">
        <v>203</v>
      </c>
      <c r="B32" s="16"/>
      <c r="C32" s="16"/>
      <c r="D32" s="16"/>
      <c r="E32" s="172" t="s">
        <v>204</v>
      </c>
      <c r="F32" s="16"/>
      <c r="G32" s="16"/>
      <c r="H32" s="17"/>
    </row>
    <row r="33" spans="1:18" ht="15.75" thickBot="1" x14ac:dyDescent="0.3">
      <c r="A33" s="15" t="s">
        <v>57</v>
      </c>
      <c r="B33" s="16"/>
      <c r="C33" s="16"/>
      <c r="D33" s="16"/>
      <c r="E33" s="174">
        <v>6.36</v>
      </c>
      <c r="F33" s="16" t="s">
        <v>23</v>
      </c>
      <c r="G33" s="16"/>
      <c r="H33" s="17"/>
    </row>
    <row r="34" spans="1:18" ht="15.75" thickBot="1" x14ac:dyDescent="0.3">
      <c r="A34" s="22" t="s">
        <v>243</v>
      </c>
      <c r="B34" s="16"/>
      <c r="C34" s="16"/>
      <c r="D34" s="16"/>
      <c r="E34" s="173" t="s">
        <v>164</v>
      </c>
      <c r="F34" s="66"/>
      <c r="G34" s="66"/>
      <c r="H34" s="17"/>
    </row>
    <row r="35" spans="1:18" ht="4.5" customHeight="1" thickBot="1" x14ac:dyDescent="0.3">
      <c r="A35" s="18"/>
      <c r="B35" s="19"/>
      <c r="C35" s="19"/>
      <c r="D35" s="19"/>
      <c r="E35" s="19"/>
      <c r="F35" s="19"/>
      <c r="G35" s="19"/>
      <c r="H35" s="20"/>
    </row>
    <row r="36" spans="1:18" x14ac:dyDescent="0.25">
      <c r="A36" s="16"/>
      <c r="B36" s="16"/>
      <c r="C36" s="16"/>
      <c r="D36" s="16"/>
      <c r="E36" s="16"/>
      <c r="F36" s="16"/>
      <c r="G36" s="16"/>
      <c r="H36" s="16"/>
    </row>
    <row r="37" spans="1:18" x14ac:dyDescent="0.25">
      <c r="A37" s="16"/>
      <c r="B37" s="16"/>
      <c r="C37" s="16"/>
      <c r="D37" s="16"/>
      <c r="E37" s="16"/>
      <c r="F37" s="16"/>
      <c r="G37" s="16"/>
      <c r="H37" s="16"/>
    </row>
    <row r="38" spans="1:18" x14ac:dyDescent="0.25">
      <c r="A38" s="16"/>
      <c r="B38" s="16"/>
      <c r="C38" s="16"/>
      <c r="D38" s="16"/>
      <c r="E38" s="16"/>
      <c r="F38" s="16"/>
      <c r="G38" s="16"/>
      <c r="H38" s="16"/>
    </row>
    <row r="39" spans="1:18" x14ac:dyDescent="0.25">
      <c r="A39" s="16"/>
      <c r="B39" s="16"/>
      <c r="C39" s="16"/>
      <c r="D39" s="16"/>
      <c r="E39" s="16"/>
      <c r="F39" s="16"/>
      <c r="G39" s="16"/>
      <c r="H39" s="16"/>
    </row>
    <row r="40" spans="1:18" x14ac:dyDescent="0.25">
      <c r="A40" s="16"/>
      <c r="B40" s="16"/>
      <c r="C40" s="16"/>
      <c r="D40" s="16"/>
      <c r="E40" s="16"/>
      <c r="F40" s="16"/>
      <c r="G40" s="16"/>
      <c r="H40" s="16"/>
    </row>
    <row r="41" spans="1:18" x14ac:dyDescent="0.25">
      <c r="A41" s="16"/>
      <c r="B41" s="16"/>
      <c r="C41" s="16"/>
      <c r="D41" s="16"/>
      <c r="E41" s="16"/>
      <c r="F41" s="16"/>
      <c r="G41" s="16"/>
      <c r="H41" s="16"/>
    </row>
    <row r="42" spans="1:18" x14ac:dyDescent="0.25">
      <c r="A42" s="16"/>
      <c r="B42" s="16"/>
      <c r="C42" s="16"/>
      <c r="D42" s="16"/>
      <c r="E42" s="16"/>
      <c r="F42" s="16"/>
      <c r="G42" s="16"/>
      <c r="H42" s="16"/>
    </row>
    <row r="43" spans="1:18" ht="15.75" thickBot="1" x14ac:dyDescent="0.3">
      <c r="A43" s="16"/>
      <c r="B43" s="16"/>
      <c r="C43" s="16"/>
      <c r="D43" s="16"/>
      <c r="E43" s="16"/>
      <c r="F43" s="16"/>
      <c r="G43" s="16"/>
      <c r="H43" s="16"/>
    </row>
    <row r="44" spans="1:18" ht="15.75" thickBot="1" x14ac:dyDescent="0.3">
      <c r="A44" s="128" t="s">
        <v>65</v>
      </c>
      <c r="B44" s="129"/>
      <c r="C44" s="129"/>
      <c r="D44" s="129"/>
      <c r="E44" s="129" t="s">
        <v>56</v>
      </c>
      <c r="F44" s="129"/>
      <c r="G44" s="129"/>
      <c r="H44" s="131"/>
      <c r="J44" s="16"/>
      <c r="K44" s="16"/>
      <c r="L44" s="16"/>
      <c r="M44" s="16"/>
      <c r="N44" s="16"/>
      <c r="O44" s="16"/>
      <c r="P44" s="16"/>
      <c r="Q44" s="16"/>
      <c r="R44" s="16"/>
    </row>
    <row r="45" spans="1:18" ht="6" customHeight="1" thickBot="1" x14ac:dyDescent="0.3"/>
    <row r="46" spans="1:18" ht="6" customHeight="1" x14ac:dyDescent="0.25">
      <c r="A46" s="165"/>
      <c r="B46" s="153"/>
      <c r="C46" s="153"/>
      <c r="D46" s="153"/>
      <c r="E46" s="164"/>
      <c r="F46" s="153"/>
      <c r="G46" s="153"/>
      <c r="H46" s="154"/>
      <c r="J46" s="16"/>
      <c r="K46" s="16"/>
      <c r="L46" s="16"/>
      <c r="M46" s="16"/>
      <c r="N46" s="16"/>
      <c r="O46" s="16"/>
      <c r="P46" s="16"/>
      <c r="Q46" s="16"/>
      <c r="R46" s="16"/>
    </row>
    <row r="47" spans="1:18" x14ac:dyDescent="0.25">
      <c r="A47" s="160" t="s">
        <v>169</v>
      </c>
      <c r="B47" s="161"/>
      <c r="C47" s="161"/>
      <c r="D47" s="16"/>
      <c r="E47" s="67"/>
      <c r="F47" s="16"/>
      <c r="G47" s="16"/>
      <c r="H47" s="17"/>
      <c r="J47" s="16"/>
      <c r="K47" s="16"/>
      <c r="L47" s="16"/>
      <c r="M47" s="16"/>
      <c r="N47" s="16"/>
      <c r="O47" s="16"/>
      <c r="P47" s="16"/>
      <c r="Q47" s="16"/>
      <c r="R47" s="16"/>
    </row>
    <row r="48" spans="1:18" ht="4.5" customHeight="1" x14ac:dyDescent="0.25">
      <c r="A48" s="22"/>
      <c r="B48" s="16"/>
      <c r="C48" s="16"/>
      <c r="D48" s="16"/>
      <c r="E48" s="67"/>
      <c r="F48" s="16"/>
      <c r="G48" s="16"/>
      <c r="H48" s="17"/>
      <c r="J48" s="16"/>
      <c r="K48" s="16"/>
      <c r="L48" s="16"/>
      <c r="M48" s="16"/>
      <c r="N48" s="16"/>
      <c r="O48" s="16"/>
      <c r="P48" s="16"/>
      <c r="Q48" s="16"/>
      <c r="R48" s="16"/>
    </row>
    <row r="49" spans="1:18" x14ac:dyDescent="0.25">
      <c r="A49" s="15" t="s">
        <v>45</v>
      </c>
      <c r="B49" s="16"/>
      <c r="C49" s="16"/>
      <c r="D49" s="16"/>
      <c r="E49" s="116">
        <v>3</v>
      </c>
      <c r="F49" s="16"/>
      <c r="G49" s="16"/>
      <c r="H49" s="17"/>
      <c r="J49" s="16"/>
      <c r="K49" s="16"/>
      <c r="L49" s="16"/>
      <c r="M49" s="16"/>
      <c r="N49" s="16"/>
      <c r="O49" s="16"/>
      <c r="P49" s="16"/>
      <c r="Q49" s="16"/>
      <c r="R49" s="16"/>
    </row>
    <row r="50" spans="1:18" x14ac:dyDescent="0.25">
      <c r="A50" s="15" t="s">
        <v>43</v>
      </c>
      <c r="B50" s="16"/>
      <c r="C50" s="16"/>
      <c r="D50" s="16"/>
      <c r="E50" s="127">
        <f>ROUNDUP(E26/E49,0)</f>
        <v>6</v>
      </c>
      <c r="F50" s="16"/>
      <c r="G50" s="16"/>
      <c r="H50" s="17"/>
      <c r="J50" s="16"/>
      <c r="K50" s="16"/>
      <c r="L50" s="16"/>
      <c r="M50" s="16"/>
      <c r="N50" s="16"/>
      <c r="O50" s="16"/>
      <c r="P50" s="16"/>
      <c r="Q50" s="16"/>
      <c r="R50" s="16"/>
    </row>
    <row r="51" spans="1:18" x14ac:dyDescent="0.25">
      <c r="A51" s="26" t="s">
        <v>166</v>
      </c>
      <c r="B51" s="27"/>
      <c r="C51" s="16"/>
      <c r="D51" s="16"/>
      <c r="E51" s="127">
        <f>ROUNDUP(0.15+E50*1.22+0.15,1)</f>
        <v>7.6999999999999993</v>
      </c>
      <c r="F51" s="16" t="s">
        <v>26</v>
      </c>
      <c r="G51" s="137">
        <f>ROUNDUP(E51*1000/25.4/12,1)</f>
        <v>25.3</v>
      </c>
      <c r="H51" s="138" t="s">
        <v>155</v>
      </c>
      <c r="J51" s="16"/>
      <c r="K51" s="16"/>
      <c r="L51" s="16"/>
      <c r="M51" s="16"/>
      <c r="N51" s="16"/>
      <c r="O51" s="16"/>
      <c r="P51" s="16"/>
      <c r="Q51" s="16"/>
      <c r="R51" s="16"/>
    </row>
    <row r="52" spans="1:18" x14ac:dyDescent="0.25">
      <c r="A52" s="26" t="s">
        <v>167</v>
      </c>
      <c r="B52" s="27"/>
      <c r="C52" s="16"/>
      <c r="D52" s="16"/>
      <c r="E52" s="127">
        <f>E49*0.9</f>
        <v>2.7</v>
      </c>
      <c r="F52" s="21" t="s">
        <v>26</v>
      </c>
      <c r="G52" s="137">
        <f t="shared" ref="G52" si="0">ROUNDUP(E52*1000/25.4/12,1)</f>
        <v>8.9</v>
      </c>
      <c r="H52" s="138" t="s">
        <v>155</v>
      </c>
      <c r="J52" s="16"/>
      <c r="K52" s="16"/>
      <c r="L52" s="16"/>
      <c r="M52" s="16"/>
      <c r="N52" s="16"/>
      <c r="O52" s="16"/>
      <c r="P52" s="16"/>
      <c r="Q52" s="16"/>
      <c r="R52" s="16"/>
    </row>
    <row r="53" spans="1:18" x14ac:dyDescent="0.25">
      <c r="A53" s="25" t="s">
        <v>168</v>
      </c>
      <c r="B53" s="16"/>
      <c r="C53" s="16"/>
      <c r="D53" s="16"/>
      <c r="E53" s="159">
        <f>E51*E52</f>
        <v>20.79</v>
      </c>
      <c r="F53" s="16" t="s">
        <v>24</v>
      </c>
      <c r="G53" s="137">
        <f>ROUNDUP(E53*10.76,0)</f>
        <v>224</v>
      </c>
      <c r="H53" s="138" t="s">
        <v>157</v>
      </c>
      <c r="J53" s="16"/>
      <c r="K53" s="16"/>
      <c r="L53" s="16"/>
      <c r="M53" s="16"/>
      <c r="N53" s="16"/>
      <c r="O53" s="16"/>
      <c r="P53" s="16"/>
      <c r="Q53" s="16"/>
      <c r="R53" s="16"/>
    </row>
    <row r="54" spans="1:18" x14ac:dyDescent="0.25">
      <c r="A54" s="15" t="s">
        <v>44</v>
      </c>
      <c r="B54" s="16"/>
      <c r="C54" s="16"/>
      <c r="D54" s="16"/>
      <c r="E54" s="157">
        <v>300</v>
      </c>
      <c r="F54" s="21" t="s">
        <v>143</v>
      </c>
      <c r="G54" s="137">
        <f>ROUNDUP(E54/25.4,0)</f>
        <v>12</v>
      </c>
      <c r="H54" s="138" t="s">
        <v>144</v>
      </c>
      <c r="J54" s="16"/>
      <c r="K54" s="16"/>
      <c r="L54" s="16"/>
      <c r="M54" s="16"/>
      <c r="N54" s="16"/>
      <c r="O54" s="16"/>
      <c r="P54" s="16"/>
      <c r="Q54" s="16"/>
      <c r="R54" s="16"/>
    </row>
    <row r="55" spans="1:18" x14ac:dyDescent="0.25">
      <c r="A55" s="26" t="s">
        <v>41</v>
      </c>
      <c r="B55" s="16"/>
      <c r="C55" s="16"/>
      <c r="D55" s="16"/>
      <c r="E55" s="158">
        <v>0</v>
      </c>
      <c r="F55" s="16" t="s">
        <v>143</v>
      </c>
      <c r="G55" s="137">
        <f>ROUNDUP(E55/25.4,0)</f>
        <v>0</v>
      </c>
      <c r="H55" s="138" t="s">
        <v>144</v>
      </c>
      <c r="J55" s="16"/>
      <c r="K55" s="16"/>
      <c r="L55" s="16"/>
      <c r="M55" s="16"/>
      <c r="N55" s="16"/>
      <c r="O55" s="16"/>
      <c r="P55" s="16"/>
      <c r="Q55" s="16"/>
      <c r="R55" s="16"/>
    </row>
    <row r="56" spans="1:18" x14ac:dyDescent="0.25">
      <c r="A56" s="26" t="s">
        <v>64</v>
      </c>
      <c r="B56" s="16"/>
      <c r="C56" s="16"/>
      <c r="D56" s="16"/>
      <c r="E56" s="158">
        <v>150</v>
      </c>
      <c r="F56" s="21" t="s">
        <v>143</v>
      </c>
      <c r="G56" s="137">
        <f t="shared" ref="G56" si="1">ROUNDUP(E56/25.4,0)</f>
        <v>6</v>
      </c>
      <c r="H56" s="138" t="s">
        <v>144</v>
      </c>
      <c r="J56" s="16"/>
      <c r="K56" s="16"/>
      <c r="L56" s="16"/>
      <c r="M56" s="16"/>
      <c r="N56" s="16"/>
      <c r="O56" s="16"/>
      <c r="P56" s="16"/>
      <c r="Q56" s="16"/>
      <c r="R56" s="16"/>
    </row>
    <row r="57" spans="1:18" x14ac:dyDescent="0.25">
      <c r="A57" s="26" t="s">
        <v>133</v>
      </c>
      <c r="B57" s="16"/>
      <c r="C57" s="16"/>
      <c r="D57" s="16"/>
      <c r="E57" s="158">
        <v>150</v>
      </c>
      <c r="F57" s="21" t="s">
        <v>143</v>
      </c>
      <c r="G57" s="137">
        <f>ROUNDUP(E57/25.4,0)</f>
        <v>6</v>
      </c>
      <c r="H57" s="138" t="s">
        <v>144</v>
      </c>
      <c r="J57" s="16"/>
      <c r="K57" s="16"/>
      <c r="L57" s="16"/>
      <c r="M57" s="16"/>
      <c r="N57" s="16"/>
      <c r="O57" s="16"/>
      <c r="P57" s="16"/>
      <c r="Q57" s="16"/>
      <c r="R57" s="16"/>
    </row>
    <row r="58" spans="1:18" x14ac:dyDescent="0.25">
      <c r="A58" s="15" t="s">
        <v>175</v>
      </c>
      <c r="B58" s="16"/>
      <c r="C58" s="16"/>
      <c r="D58" s="16"/>
      <c r="E58" s="127">
        <v>450</v>
      </c>
      <c r="F58" s="16" t="s">
        <v>177</v>
      </c>
      <c r="G58" s="137">
        <f>ROUNDUP(E58/25.4,0)</f>
        <v>18</v>
      </c>
      <c r="H58" s="138" t="s">
        <v>144</v>
      </c>
      <c r="J58" s="16"/>
      <c r="K58" s="16"/>
      <c r="L58" s="16"/>
      <c r="M58" s="16"/>
      <c r="N58" s="16"/>
      <c r="O58" s="16"/>
      <c r="P58" s="16"/>
      <c r="Q58" s="16"/>
      <c r="R58" s="16"/>
    </row>
    <row r="59" spans="1:18" ht="15.75" thickBot="1" x14ac:dyDescent="0.3">
      <c r="A59" s="18" t="s">
        <v>176</v>
      </c>
      <c r="B59" s="19"/>
      <c r="C59" s="19"/>
      <c r="D59" s="19"/>
      <c r="E59" s="188">
        <v>300</v>
      </c>
      <c r="F59" s="19" t="s">
        <v>177</v>
      </c>
      <c r="G59" s="186">
        <f t="shared" ref="G59" si="2">ROUNDUP(E59/25.4,0)</f>
        <v>12</v>
      </c>
      <c r="H59" s="187" t="s">
        <v>144</v>
      </c>
      <c r="J59" s="16"/>
      <c r="K59" s="16"/>
      <c r="L59" s="16"/>
      <c r="M59" s="16"/>
      <c r="N59" s="16"/>
      <c r="O59" s="16"/>
      <c r="P59" s="16"/>
      <c r="Q59" s="16"/>
      <c r="R59" s="16"/>
    </row>
    <row r="60" spans="1:18" ht="6" customHeight="1" x14ac:dyDescent="0.25">
      <c r="A60" s="165"/>
      <c r="B60" s="153"/>
      <c r="C60" s="153"/>
      <c r="D60" s="153"/>
      <c r="E60" s="164"/>
      <c r="F60" s="153"/>
      <c r="G60" s="153"/>
      <c r="H60" s="154"/>
      <c r="J60" s="16"/>
      <c r="K60" s="16"/>
      <c r="L60" s="16"/>
      <c r="M60" s="16"/>
      <c r="N60" s="16"/>
      <c r="O60" s="16"/>
      <c r="P60" s="16"/>
      <c r="Q60" s="16"/>
      <c r="R60" s="16"/>
    </row>
    <row r="61" spans="1:18" x14ac:dyDescent="0.25">
      <c r="A61" s="160" t="s">
        <v>170</v>
      </c>
      <c r="B61" s="161"/>
      <c r="C61" s="161"/>
      <c r="D61" s="16"/>
      <c r="E61" s="67"/>
      <c r="F61" s="16"/>
      <c r="G61" s="16"/>
      <c r="H61" s="17"/>
      <c r="J61" s="16"/>
      <c r="K61" s="16"/>
      <c r="L61" s="16"/>
      <c r="M61" s="16"/>
      <c r="N61" s="16"/>
      <c r="O61" s="16"/>
      <c r="P61" s="16"/>
      <c r="Q61" s="16"/>
      <c r="R61" s="16"/>
    </row>
    <row r="62" spans="1:18" ht="4.5" customHeight="1" x14ac:dyDescent="0.25">
      <c r="A62" s="22"/>
      <c r="B62" s="16"/>
      <c r="C62" s="16"/>
      <c r="D62" s="16"/>
      <c r="E62" s="67"/>
      <c r="F62" s="16"/>
      <c r="G62" s="16"/>
      <c r="H62" s="17"/>
      <c r="J62" s="16"/>
      <c r="K62" s="16"/>
      <c r="L62" s="16"/>
      <c r="M62" s="16"/>
      <c r="N62" s="16"/>
      <c r="O62" s="16"/>
      <c r="P62" s="16"/>
      <c r="Q62" s="16"/>
      <c r="R62" s="16"/>
    </row>
    <row r="63" spans="1:18" x14ac:dyDescent="0.25">
      <c r="A63" s="15" t="s">
        <v>161</v>
      </c>
      <c r="B63" s="16"/>
      <c r="C63" s="16"/>
      <c r="D63" s="16"/>
      <c r="E63" s="127">
        <f>E33</f>
        <v>6.36</v>
      </c>
      <c r="F63" s="16" t="s">
        <v>23</v>
      </c>
      <c r="G63" s="16"/>
      <c r="H63" s="17"/>
      <c r="J63" s="16"/>
      <c r="K63" s="16"/>
      <c r="L63" s="16"/>
      <c r="M63" s="16"/>
      <c r="N63" s="16"/>
      <c r="O63" s="16"/>
      <c r="P63" s="16"/>
      <c r="Q63" s="16"/>
      <c r="R63" s="16"/>
    </row>
    <row r="64" spans="1:18" x14ac:dyDescent="0.25">
      <c r="A64" s="22" t="s">
        <v>190</v>
      </c>
      <c r="B64" s="16"/>
      <c r="C64" s="16"/>
      <c r="D64" s="16"/>
      <c r="E64" s="126">
        <f>ROUNDUP(0.75*E21/E63,0)</f>
        <v>177</v>
      </c>
      <c r="F64" s="16" t="s">
        <v>24</v>
      </c>
      <c r="G64" s="16"/>
      <c r="H64" s="17"/>
      <c r="J64" s="16"/>
      <c r="K64" s="16"/>
      <c r="L64" s="16"/>
      <c r="M64" s="16"/>
      <c r="N64" s="16"/>
      <c r="O64" s="16"/>
      <c r="P64" s="16"/>
      <c r="Q64" s="16"/>
      <c r="R64" s="16"/>
    </row>
    <row r="65" spans="1:18" x14ac:dyDescent="0.25">
      <c r="A65" s="15" t="s">
        <v>171</v>
      </c>
      <c r="B65" s="16"/>
      <c r="C65" s="16"/>
      <c r="D65" s="16"/>
      <c r="E65" s="116">
        <v>0</v>
      </c>
      <c r="F65" s="16" t="s">
        <v>19</v>
      </c>
      <c r="G65" s="16"/>
      <c r="H65" s="17"/>
      <c r="J65" s="16"/>
      <c r="K65" s="16"/>
      <c r="L65" s="16"/>
      <c r="M65" s="16"/>
      <c r="N65" s="16"/>
      <c r="O65" s="16"/>
      <c r="P65" s="16"/>
      <c r="Q65" s="16"/>
      <c r="R65" s="16"/>
    </row>
    <row r="66" spans="1:18" x14ac:dyDescent="0.25">
      <c r="A66" s="15" t="s">
        <v>179</v>
      </c>
      <c r="B66" s="16"/>
      <c r="C66" s="16"/>
      <c r="D66" s="16"/>
      <c r="E66" s="116">
        <v>750</v>
      </c>
      <c r="F66" s="21" t="s">
        <v>143</v>
      </c>
      <c r="G66" s="137">
        <f>ROUNDUP(E66/25.4,0)</f>
        <v>30</v>
      </c>
      <c r="H66" s="138" t="s">
        <v>144</v>
      </c>
      <c r="J66" s="16"/>
      <c r="K66" s="16"/>
      <c r="L66" s="16"/>
      <c r="M66" s="16"/>
      <c r="N66" s="16"/>
      <c r="O66" s="16"/>
      <c r="P66" s="16"/>
      <c r="Q66" s="16"/>
      <c r="R66" s="16"/>
    </row>
    <row r="67" spans="1:18" x14ac:dyDescent="0.25">
      <c r="A67" s="15" t="s">
        <v>237</v>
      </c>
      <c r="B67" s="16"/>
      <c r="C67" s="16"/>
      <c r="D67" s="16"/>
      <c r="E67" s="116">
        <v>1375</v>
      </c>
      <c r="F67" s="21" t="s">
        <v>143</v>
      </c>
      <c r="G67" s="137">
        <f>ROUNDUP(E67/25.4,0)</f>
        <v>55</v>
      </c>
      <c r="H67" s="138" t="s">
        <v>144</v>
      </c>
      <c r="J67" s="16"/>
      <c r="K67" s="16"/>
      <c r="L67" s="16"/>
      <c r="M67" s="16"/>
      <c r="N67" s="16"/>
      <c r="O67" s="16"/>
      <c r="P67" s="16"/>
      <c r="Q67" s="16"/>
      <c r="R67" s="16"/>
    </row>
    <row r="68" spans="1:18" x14ac:dyDescent="0.25">
      <c r="A68" s="15" t="s">
        <v>236</v>
      </c>
      <c r="B68" s="16"/>
      <c r="C68" s="16"/>
      <c r="D68" s="16"/>
      <c r="E68" s="157">
        <f>E67+(E52*1000*E65/100)</f>
        <v>1375</v>
      </c>
      <c r="F68" s="21" t="s">
        <v>143</v>
      </c>
      <c r="G68" s="137">
        <f t="shared" ref="G68" si="3">ROUNDUP(E68/25.4,0)</f>
        <v>55</v>
      </c>
      <c r="H68" s="138" t="s">
        <v>144</v>
      </c>
      <c r="J68" s="16"/>
      <c r="K68" s="16"/>
      <c r="L68" s="16"/>
      <c r="M68" s="16"/>
      <c r="N68" s="16"/>
      <c r="O68" s="16"/>
      <c r="P68" s="16"/>
      <c r="Q68" s="16"/>
      <c r="R68" s="16"/>
    </row>
    <row r="69" spans="1:18" x14ac:dyDescent="0.25">
      <c r="A69" s="15" t="s">
        <v>200</v>
      </c>
      <c r="B69" s="16"/>
      <c r="C69" s="16"/>
      <c r="D69" s="170" t="s">
        <v>227</v>
      </c>
      <c r="E69" s="116">
        <v>4</v>
      </c>
      <c r="F69" s="21" t="s">
        <v>226</v>
      </c>
      <c r="G69" s="137"/>
      <c r="H69" s="138"/>
      <c r="J69" s="16"/>
      <c r="K69" s="16"/>
      <c r="L69" s="16"/>
      <c r="M69" s="16"/>
      <c r="N69" s="16"/>
      <c r="O69" s="16"/>
      <c r="P69" s="16"/>
      <c r="Q69" s="16"/>
      <c r="R69" s="16"/>
    </row>
    <row r="70" spans="1:18" x14ac:dyDescent="0.25">
      <c r="A70" s="15" t="s">
        <v>224</v>
      </c>
      <c r="B70" s="16"/>
      <c r="C70" s="16"/>
      <c r="D70" s="16"/>
      <c r="E70" s="178">
        <f>IF(E68=0,0,(E69*E68/1000)+(E69*E69*E68/1000*E65/100)/(1-E65/100*E69))</f>
        <v>5.5</v>
      </c>
      <c r="F70" s="21" t="s">
        <v>26</v>
      </c>
      <c r="G70" s="137">
        <f>ROUNDUP(E70*1000/25.4/12,1)</f>
        <v>18.100000000000001</v>
      </c>
      <c r="H70" s="138" t="s">
        <v>155</v>
      </c>
      <c r="J70" s="16"/>
      <c r="K70" s="16"/>
      <c r="L70" s="16"/>
      <c r="M70" s="16"/>
      <c r="N70" s="16"/>
      <c r="O70" s="16"/>
      <c r="P70" s="16"/>
      <c r="Q70" s="16"/>
      <c r="R70" s="16"/>
    </row>
    <row r="71" spans="1:18" x14ac:dyDescent="0.25">
      <c r="A71" s="15" t="s">
        <v>225</v>
      </c>
      <c r="B71" s="16"/>
      <c r="C71" s="16"/>
      <c r="D71" s="16"/>
      <c r="E71" s="178">
        <f>IF(E67=0,0,E69*E67/1000/(1+E69*E65/100))</f>
        <v>5.5</v>
      </c>
      <c r="F71" s="21" t="s">
        <v>26</v>
      </c>
      <c r="G71" s="137">
        <f t="shared" ref="G71:G74" si="4">ROUNDUP(E71*1000/25.4/12,1)</f>
        <v>18.100000000000001</v>
      </c>
      <c r="H71" s="138" t="s">
        <v>155</v>
      </c>
      <c r="J71" s="16"/>
      <c r="K71" s="16"/>
      <c r="L71" s="16"/>
      <c r="M71" s="16"/>
      <c r="N71" s="16"/>
      <c r="O71" s="16"/>
      <c r="P71" s="16"/>
      <c r="Q71" s="16"/>
      <c r="R71" s="16"/>
    </row>
    <row r="72" spans="1:18" x14ac:dyDescent="0.25">
      <c r="A72" s="15" t="s">
        <v>234</v>
      </c>
      <c r="B72" s="16"/>
      <c r="C72" s="16"/>
      <c r="D72" s="16"/>
      <c r="E72" s="183">
        <f>IF(E65&lt;=1,MAX(E52+E71+E70,(E64*E52/E51)^0.5),E52+E70)</f>
        <v>13.7</v>
      </c>
      <c r="F72" s="16" t="s">
        <v>26</v>
      </c>
      <c r="G72" s="137">
        <f t="shared" si="4"/>
        <v>45</v>
      </c>
      <c r="H72" s="138" t="s">
        <v>155</v>
      </c>
      <c r="J72" s="16"/>
      <c r="K72" s="16"/>
      <c r="L72" s="16"/>
      <c r="M72" s="16"/>
      <c r="N72" s="16"/>
      <c r="O72" s="16"/>
      <c r="P72" s="16"/>
      <c r="Q72" s="16"/>
      <c r="R72" s="16"/>
    </row>
    <row r="73" spans="1:18" x14ac:dyDescent="0.25">
      <c r="A73" s="15" t="s">
        <v>235</v>
      </c>
      <c r="B73" s="16"/>
      <c r="C73" s="16"/>
      <c r="D73" s="16"/>
      <c r="E73" s="184">
        <f>IF(E65&lt;=1,E72,E72+E71)</f>
        <v>13.7</v>
      </c>
      <c r="F73" s="21" t="s">
        <v>26</v>
      </c>
      <c r="G73" s="137">
        <f t="shared" si="4"/>
        <v>45</v>
      </c>
      <c r="H73" s="138" t="s">
        <v>155</v>
      </c>
      <c r="J73" s="16"/>
      <c r="K73" s="16"/>
      <c r="L73" s="16"/>
      <c r="M73" s="16"/>
      <c r="N73" s="16"/>
      <c r="O73" s="16"/>
      <c r="P73" s="16"/>
      <c r="Q73" s="16"/>
      <c r="R73" s="16"/>
    </row>
    <row r="74" spans="1:18" x14ac:dyDescent="0.25">
      <c r="A74" s="26" t="s">
        <v>233</v>
      </c>
      <c r="B74" s="27"/>
      <c r="C74" s="16"/>
      <c r="D74" s="16"/>
      <c r="E74" s="184">
        <f>MAX(E64/E72,E64/E73,(E70+E71+E51))</f>
        <v>18.7</v>
      </c>
      <c r="F74" s="16" t="s">
        <v>26</v>
      </c>
      <c r="G74" s="137">
        <f t="shared" si="4"/>
        <v>61.4</v>
      </c>
      <c r="H74" s="138" t="s">
        <v>155</v>
      </c>
      <c r="J74" s="16"/>
      <c r="K74" s="16"/>
      <c r="L74" s="16"/>
      <c r="M74" s="16"/>
      <c r="N74" s="16"/>
      <c r="O74" s="16"/>
      <c r="P74" s="16"/>
      <c r="Q74" s="16"/>
      <c r="R74" s="16"/>
    </row>
    <row r="75" spans="1:18" x14ac:dyDescent="0.25">
      <c r="A75" s="26" t="s">
        <v>222</v>
      </c>
      <c r="B75" s="27"/>
      <c r="C75" s="16"/>
      <c r="D75" s="16"/>
      <c r="E75" s="185">
        <f>E72*E74</f>
        <v>256.19</v>
      </c>
      <c r="F75" s="21" t="s">
        <v>24</v>
      </c>
      <c r="G75" s="137">
        <f>ROUNDUP(E75*10.76,0)</f>
        <v>2757</v>
      </c>
      <c r="H75" s="138" t="s">
        <v>157</v>
      </c>
      <c r="J75" s="16"/>
      <c r="K75" s="16"/>
      <c r="L75" s="16"/>
      <c r="M75" s="16"/>
      <c r="N75" s="16"/>
      <c r="O75" s="16"/>
      <c r="P75" s="16"/>
      <c r="Q75" s="16"/>
      <c r="R75" s="16"/>
    </row>
    <row r="76" spans="1:18" ht="15.75" thickBot="1" x14ac:dyDescent="0.3">
      <c r="A76" s="167" t="s">
        <v>223</v>
      </c>
      <c r="B76" s="19"/>
      <c r="C76" s="19"/>
      <c r="D76" s="19"/>
      <c r="E76" s="166">
        <f>E73*E74</f>
        <v>256.19</v>
      </c>
      <c r="F76" s="19" t="s">
        <v>24</v>
      </c>
      <c r="G76" s="186">
        <f>ROUNDUP(E76*10.76,0)</f>
        <v>2757</v>
      </c>
      <c r="H76" s="187" t="s">
        <v>157</v>
      </c>
      <c r="J76" s="16"/>
      <c r="K76" s="16"/>
      <c r="L76" s="16"/>
      <c r="M76" s="16"/>
      <c r="N76" s="16"/>
      <c r="O76" s="16"/>
      <c r="P76" s="16"/>
      <c r="Q76" s="16"/>
      <c r="R76" s="16"/>
    </row>
    <row r="77" spans="1:18" ht="9" customHeight="1" x14ac:dyDescent="0.25">
      <c r="A77" s="162"/>
      <c r="B77" s="16"/>
      <c r="C77" s="16"/>
      <c r="D77" s="16"/>
      <c r="E77" s="163"/>
      <c r="F77" s="21"/>
      <c r="G77" s="21"/>
      <c r="H77" s="16"/>
      <c r="J77" s="16"/>
      <c r="K77" s="16"/>
      <c r="L77" s="16"/>
      <c r="M77" s="16"/>
      <c r="N77" s="16"/>
      <c r="O77" s="16"/>
      <c r="P77" s="16"/>
      <c r="Q77" s="16"/>
      <c r="R77" s="16"/>
    </row>
    <row r="78" spans="1:18" x14ac:dyDescent="0.25">
      <c r="A78" s="66" t="s">
        <v>231</v>
      </c>
      <c r="B78" s="16"/>
      <c r="C78" s="16"/>
      <c r="D78" s="16"/>
      <c r="E78" s="163"/>
      <c r="F78" s="21"/>
      <c r="G78" s="21"/>
      <c r="H78" s="16"/>
      <c r="J78" s="16"/>
      <c r="K78" s="16"/>
      <c r="L78" s="16"/>
      <c r="M78" s="16"/>
      <c r="N78" s="16"/>
      <c r="O78" s="16"/>
      <c r="P78" s="16"/>
      <c r="Q78" s="16"/>
      <c r="R78" s="16"/>
    </row>
    <row r="79" spans="1:18" ht="54.75" customHeight="1" x14ac:dyDescent="0.25">
      <c r="A79" s="212" t="s">
        <v>246</v>
      </c>
      <c r="B79" s="212"/>
      <c r="C79" s="212"/>
      <c r="D79" s="212"/>
      <c r="E79" s="212"/>
      <c r="F79" s="212"/>
      <c r="G79" s="212"/>
      <c r="H79" s="212"/>
      <c r="J79" s="16"/>
      <c r="K79" s="16"/>
      <c r="L79" s="16"/>
      <c r="M79" s="16"/>
      <c r="N79" s="16"/>
      <c r="O79" s="16"/>
      <c r="P79" s="16"/>
      <c r="Q79" s="16"/>
      <c r="R79" s="16"/>
    </row>
    <row r="80" spans="1:18" ht="33" customHeight="1" x14ac:dyDescent="0.25">
      <c r="A80" s="212" t="s">
        <v>238</v>
      </c>
      <c r="B80" s="212"/>
      <c r="C80" s="212"/>
      <c r="D80" s="212"/>
      <c r="E80" s="212"/>
      <c r="F80" s="212"/>
      <c r="G80" s="212"/>
      <c r="H80" s="212"/>
      <c r="J80" s="16"/>
      <c r="K80" s="16"/>
      <c r="L80" s="16"/>
      <c r="M80" s="16"/>
      <c r="N80" s="16"/>
      <c r="O80" s="16"/>
      <c r="P80" s="16"/>
      <c r="Q80" s="16"/>
      <c r="R80" s="16"/>
    </row>
    <row r="81" spans="1:18" ht="30" customHeight="1" x14ac:dyDescent="0.25">
      <c r="A81" s="212" t="s">
        <v>228</v>
      </c>
      <c r="B81" s="212"/>
      <c r="C81" s="212"/>
      <c r="D81" s="212"/>
      <c r="E81" s="212"/>
      <c r="F81" s="212"/>
      <c r="G81" s="212"/>
      <c r="H81" s="212"/>
      <c r="J81" s="16"/>
      <c r="K81" s="16"/>
      <c r="L81" s="16"/>
      <c r="M81" s="16"/>
      <c r="N81" s="16"/>
      <c r="O81" s="16"/>
      <c r="P81" s="16"/>
      <c r="Q81" s="16"/>
      <c r="R81" s="16"/>
    </row>
    <row r="82" spans="1:18" ht="20.25" customHeight="1" x14ac:dyDescent="0.25">
      <c r="A82" s="212" t="s">
        <v>232</v>
      </c>
      <c r="B82" s="212"/>
      <c r="C82" s="212"/>
      <c r="D82" s="212"/>
      <c r="E82" s="212"/>
      <c r="F82" s="212"/>
      <c r="G82" s="212"/>
      <c r="H82" s="212"/>
      <c r="K82" s="16"/>
      <c r="L82" s="16"/>
      <c r="M82" s="16"/>
      <c r="N82" s="16"/>
      <c r="O82" s="16"/>
      <c r="P82" s="16"/>
      <c r="Q82" s="16"/>
      <c r="R82" s="16"/>
    </row>
    <row r="83" spans="1:18" ht="32.25" customHeight="1" x14ac:dyDescent="0.25">
      <c r="A83" s="212" t="s">
        <v>229</v>
      </c>
      <c r="B83" s="212"/>
      <c r="C83" s="212"/>
      <c r="D83" s="212"/>
      <c r="E83" s="212"/>
      <c r="F83" s="212"/>
      <c r="G83" s="212"/>
      <c r="H83" s="212"/>
      <c r="J83" s="16"/>
      <c r="K83" s="16"/>
      <c r="L83" s="16"/>
      <c r="M83" s="16"/>
      <c r="N83" s="16"/>
      <c r="O83" s="16"/>
      <c r="P83" s="16"/>
      <c r="Q83" s="16"/>
      <c r="R83" s="16"/>
    </row>
    <row r="84" spans="1:18" ht="30.75" customHeight="1" x14ac:dyDescent="0.25">
      <c r="A84" s="212" t="s">
        <v>230</v>
      </c>
      <c r="B84" s="212"/>
      <c r="C84" s="212"/>
      <c r="D84" s="212"/>
      <c r="E84" s="212"/>
      <c r="F84" s="212"/>
      <c r="G84" s="212"/>
      <c r="H84" s="212"/>
      <c r="J84" s="16"/>
      <c r="K84" s="16"/>
      <c r="L84" s="16"/>
      <c r="M84" s="16"/>
      <c r="N84" s="16"/>
      <c r="O84" s="16"/>
      <c r="P84" s="16"/>
      <c r="Q84" s="16"/>
      <c r="R84" s="16"/>
    </row>
    <row r="85" spans="1:18" ht="7.5" customHeight="1" x14ac:dyDescent="0.25">
      <c r="J85" s="16"/>
      <c r="K85" s="16"/>
      <c r="L85" s="16"/>
      <c r="M85" s="16"/>
      <c r="N85" s="16"/>
      <c r="O85" s="16"/>
      <c r="P85" s="16"/>
      <c r="Q85" s="16"/>
      <c r="R85" s="16"/>
    </row>
    <row r="86" spans="1:18" ht="16.5" customHeight="1" thickBot="1" x14ac:dyDescent="0.3">
      <c r="J86" s="16"/>
      <c r="K86" s="16"/>
      <c r="L86" s="16"/>
      <c r="M86" s="16"/>
      <c r="N86" s="16"/>
      <c r="O86" s="16"/>
      <c r="P86" s="16"/>
      <c r="Q86" s="16"/>
      <c r="R86" s="16"/>
    </row>
    <row r="87" spans="1:18" ht="15" customHeight="1" thickBot="1" x14ac:dyDescent="0.3">
      <c r="A87" s="132" t="s">
        <v>180</v>
      </c>
      <c r="B87" s="133"/>
      <c r="C87" s="133"/>
      <c r="D87" s="133"/>
      <c r="E87" s="133"/>
      <c r="F87" s="133"/>
      <c r="G87" s="133"/>
      <c r="H87" s="135"/>
      <c r="I87" s="48"/>
      <c r="J87" s="16"/>
      <c r="K87" s="16"/>
      <c r="L87" s="16"/>
      <c r="M87" s="16"/>
      <c r="N87" s="16"/>
      <c r="O87" s="16"/>
      <c r="P87" s="16"/>
      <c r="Q87" s="16"/>
      <c r="R87" s="16"/>
    </row>
    <row r="88" spans="1:18" ht="9" customHeight="1" x14ac:dyDescent="0.25">
      <c r="A88" s="192"/>
      <c r="B88" s="48"/>
      <c r="C88" s="48"/>
      <c r="D88" s="48"/>
      <c r="E88" s="48"/>
      <c r="F88" s="48"/>
      <c r="G88" s="48"/>
      <c r="H88" s="193"/>
      <c r="I88" s="48"/>
      <c r="J88" s="16"/>
      <c r="K88" s="16"/>
      <c r="L88" s="16"/>
      <c r="M88" s="16"/>
      <c r="N88" s="16"/>
      <c r="O88" s="16"/>
      <c r="P88" s="16"/>
      <c r="Q88" s="16"/>
      <c r="R88" s="16"/>
    </row>
    <row r="89" spans="1:18" ht="15" customHeight="1" x14ac:dyDescent="0.25">
      <c r="A89" s="168" t="s">
        <v>245</v>
      </c>
      <c r="B89" s="169"/>
      <c r="C89" s="169"/>
      <c r="D89" s="169"/>
      <c r="E89" s="45"/>
      <c r="F89" s="45"/>
      <c r="G89" s="45"/>
      <c r="H89" s="47"/>
      <c r="I89" s="48"/>
      <c r="J89" s="16"/>
      <c r="K89" s="16"/>
      <c r="L89" s="16"/>
      <c r="M89" s="16"/>
      <c r="N89" s="16"/>
      <c r="O89" s="16"/>
      <c r="P89" s="16"/>
      <c r="Q89" s="16"/>
      <c r="R89" s="16"/>
    </row>
    <row r="90" spans="1:18" ht="15" customHeight="1" x14ac:dyDescent="0.25">
      <c r="A90" s="44" t="s">
        <v>181</v>
      </c>
      <c r="B90" s="45"/>
      <c r="C90" s="45"/>
      <c r="D90" s="45"/>
      <c r="E90" s="136">
        <v>150</v>
      </c>
      <c r="F90" s="45" t="s">
        <v>143</v>
      </c>
      <c r="G90" s="137">
        <f>ROUNDUP(E90/25.4,1)</f>
        <v>6</v>
      </c>
      <c r="H90" s="138" t="s">
        <v>144</v>
      </c>
      <c r="I90" s="21"/>
      <c r="J90" s="16"/>
      <c r="K90" s="16"/>
      <c r="L90" s="16"/>
      <c r="M90" s="16"/>
      <c r="N90" s="16"/>
      <c r="O90" s="16"/>
      <c r="P90" s="16"/>
      <c r="Q90" s="16"/>
      <c r="R90" s="16"/>
    </row>
    <row r="91" spans="1:18" ht="15" customHeight="1" x14ac:dyDescent="0.25">
      <c r="A91" s="44" t="s">
        <v>182</v>
      </c>
      <c r="B91" s="45"/>
      <c r="C91" s="45"/>
      <c r="D91" s="45"/>
      <c r="E91" s="136">
        <v>175</v>
      </c>
      <c r="F91" s="45" t="s">
        <v>143</v>
      </c>
      <c r="G91" s="137">
        <f>ROUNDUP(E91/25.4,1)</f>
        <v>6.8999999999999995</v>
      </c>
      <c r="H91" s="138" t="s">
        <v>144</v>
      </c>
      <c r="I91" s="21"/>
      <c r="J91" s="16"/>
      <c r="K91" s="16"/>
      <c r="L91" s="16"/>
      <c r="M91" s="16"/>
      <c r="N91" s="16"/>
      <c r="O91" s="16"/>
      <c r="P91" s="16"/>
      <c r="Q91" s="16"/>
      <c r="R91" s="16"/>
    </row>
    <row r="92" spans="1:18" ht="15" customHeight="1" x14ac:dyDescent="0.25">
      <c r="A92" s="44" t="s">
        <v>202</v>
      </c>
      <c r="B92" s="45"/>
      <c r="C92" s="45"/>
      <c r="D92" s="45"/>
      <c r="E92" s="136">
        <f>E66</f>
        <v>750</v>
      </c>
      <c r="F92" s="45" t="s">
        <v>143</v>
      </c>
      <c r="G92" s="137">
        <f>ROUNDUP(E92/25.4,1)</f>
        <v>29.6</v>
      </c>
      <c r="H92" s="138" t="s">
        <v>144</v>
      </c>
      <c r="I92" s="21"/>
      <c r="J92" s="16"/>
      <c r="K92" s="16"/>
      <c r="L92" s="16"/>
      <c r="M92" s="16"/>
      <c r="N92" s="16"/>
      <c r="O92" s="16"/>
      <c r="P92" s="16"/>
      <c r="Q92" s="16"/>
      <c r="R92" s="16"/>
    </row>
    <row r="93" spans="1:18" ht="15" customHeight="1" x14ac:dyDescent="0.25">
      <c r="A93" s="44" t="s">
        <v>178</v>
      </c>
      <c r="B93" s="45"/>
      <c r="C93" s="45"/>
      <c r="D93" s="45"/>
      <c r="E93" s="156">
        <f>(325+E66)/1000*((1.732*(E66+325)/1000+E51+1.732*(E66+325)/1000)*E52+E51*(1.732*(E66+325)/1000+E52+1.732*(E66+325)/1000)+2*(E51*E52+(1.732*(E66+325)/1000+E51+1.732*(E66+325)/1000)*(1.732*(E66+325)/1000+E52+1.732*(E66+325)/1000)))/6-(0.175*0.6*1.22*E27)</f>
        <v>45.828387974333339</v>
      </c>
      <c r="F93" s="45" t="s">
        <v>145</v>
      </c>
      <c r="G93" s="137">
        <f>E93*1.308</f>
        <v>59.943531470428006</v>
      </c>
      <c r="H93" s="138" t="s">
        <v>146</v>
      </c>
      <c r="I93" s="21"/>
    </row>
    <row r="94" spans="1:18" ht="15" customHeight="1" x14ac:dyDescent="0.25">
      <c r="A94" s="44" t="s">
        <v>148</v>
      </c>
      <c r="B94" s="45"/>
      <c r="C94" s="45"/>
      <c r="D94" s="45"/>
      <c r="E94" s="115">
        <v>1.8</v>
      </c>
      <c r="F94" s="45" t="s">
        <v>149</v>
      </c>
      <c r="G94" s="141">
        <f>E94/1.308</f>
        <v>1.3761467889908257</v>
      </c>
      <c r="H94" s="138" t="s">
        <v>150</v>
      </c>
      <c r="I94" s="21"/>
    </row>
    <row r="95" spans="1:18" ht="15" customHeight="1" x14ac:dyDescent="0.25">
      <c r="A95" s="44" t="s">
        <v>197</v>
      </c>
      <c r="B95" s="45"/>
      <c r="C95" s="45"/>
      <c r="D95" s="45"/>
      <c r="E95" s="140">
        <f>ROUNDUP(E93*E94,0)</f>
        <v>83</v>
      </c>
      <c r="F95" s="45" t="s">
        <v>152</v>
      </c>
      <c r="G95" s="137">
        <f>E95*1.308</f>
        <v>108.56400000000001</v>
      </c>
      <c r="H95" s="138" t="s">
        <v>146</v>
      </c>
      <c r="I95" s="21"/>
    </row>
    <row r="96" spans="1:18" ht="6" customHeight="1" x14ac:dyDescent="0.25">
      <c r="A96" s="44"/>
      <c r="B96" s="45"/>
      <c r="C96" s="45"/>
      <c r="D96" s="45"/>
      <c r="E96" s="48"/>
      <c r="F96" s="45"/>
      <c r="G96" s="45"/>
      <c r="H96" s="47"/>
      <c r="I96" s="21"/>
    </row>
    <row r="97" spans="1:9" ht="15" customHeight="1" x14ac:dyDescent="0.25">
      <c r="A97" s="168" t="s">
        <v>249</v>
      </c>
      <c r="B97" s="169"/>
      <c r="C97" s="169"/>
      <c r="D97" s="169"/>
      <c r="E97" s="169"/>
      <c r="F97" s="169"/>
      <c r="G97" s="169"/>
      <c r="H97" s="217"/>
      <c r="I97" s="21"/>
    </row>
    <row r="98" spans="1:9" ht="15" customHeight="1" x14ac:dyDescent="0.25">
      <c r="A98" s="44" t="s">
        <v>191</v>
      </c>
      <c r="B98" s="45"/>
      <c r="C98" s="45"/>
      <c r="D98" s="45"/>
      <c r="E98" s="156">
        <f>(((2*(E52*E51+E73*E74))+(E73*E51)+(E52*E74))*((700+E66)/1000)/6)-E93</f>
        <v>125.74044535900001</v>
      </c>
      <c r="F98" s="45" t="s">
        <v>145</v>
      </c>
      <c r="G98" s="137">
        <f>E98*1.308</f>
        <v>164.46850252957202</v>
      </c>
      <c r="H98" s="138" t="s">
        <v>146</v>
      </c>
      <c r="I98" s="21"/>
    </row>
    <row r="99" spans="1:9" ht="15" customHeight="1" x14ac:dyDescent="0.25">
      <c r="A99" s="44" t="s">
        <v>192</v>
      </c>
      <c r="B99" s="45"/>
      <c r="C99" s="45"/>
      <c r="D99" s="45"/>
      <c r="E99" s="115">
        <v>1.8</v>
      </c>
      <c r="F99" s="45" t="s">
        <v>149</v>
      </c>
      <c r="G99" s="141">
        <f>E99/1.308</f>
        <v>1.3761467889908257</v>
      </c>
      <c r="H99" s="138" t="s">
        <v>150</v>
      </c>
      <c r="I99" s="21"/>
    </row>
    <row r="100" spans="1:9" ht="15" customHeight="1" x14ac:dyDescent="0.25">
      <c r="A100" s="44" t="s">
        <v>194</v>
      </c>
      <c r="B100" s="45"/>
      <c r="C100" s="45"/>
      <c r="D100" s="45"/>
      <c r="E100" s="140">
        <f>ROUNDUP(E98*E99,0)</f>
        <v>227</v>
      </c>
      <c r="F100" s="45" t="s">
        <v>152</v>
      </c>
      <c r="G100" s="137">
        <f>E100*1.308</f>
        <v>296.916</v>
      </c>
      <c r="H100" s="138" t="s">
        <v>146</v>
      </c>
      <c r="I100" s="48"/>
    </row>
    <row r="101" spans="1:9" ht="15" customHeight="1" thickBot="1" x14ac:dyDescent="0.3">
      <c r="A101" s="54"/>
      <c r="B101" s="55"/>
      <c r="C101" s="55"/>
      <c r="D101" s="55"/>
      <c r="E101" s="55"/>
      <c r="F101" s="55"/>
      <c r="G101" s="55"/>
      <c r="H101" s="58"/>
      <c r="I101" s="48"/>
    </row>
    <row r="102" spans="1:9" ht="15" customHeight="1" thickBot="1" x14ac:dyDescent="0.3">
      <c r="A102" s="194" t="s">
        <v>250</v>
      </c>
      <c r="B102" s="195"/>
      <c r="C102" s="195"/>
      <c r="D102" s="195"/>
      <c r="E102" s="195"/>
      <c r="F102" s="195"/>
      <c r="G102" s="195"/>
      <c r="H102" s="196"/>
      <c r="I102" s="48"/>
    </row>
    <row r="103" spans="1:9" ht="8.25" customHeight="1" thickBot="1" x14ac:dyDescent="0.3">
      <c r="A103" s="45"/>
      <c r="B103" s="45"/>
      <c r="C103" s="45"/>
      <c r="D103" s="45"/>
      <c r="E103" s="45"/>
      <c r="F103" s="45"/>
      <c r="G103" s="45"/>
      <c r="H103" s="45"/>
      <c r="I103" s="48"/>
    </row>
    <row r="104" spans="1:9" ht="87" customHeight="1" thickBot="1" x14ac:dyDescent="0.3">
      <c r="A104" s="197" t="s">
        <v>251</v>
      </c>
      <c r="B104" s="198"/>
      <c r="C104" s="198"/>
      <c r="D104" s="198"/>
      <c r="E104" s="198"/>
      <c r="F104" s="198"/>
      <c r="G104" s="198"/>
      <c r="H104" s="199"/>
      <c r="I104" s="48"/>
    </row>
    <row r="105" spans="1:9" ht="6.75" customHeight="1" thickBot="1" x14ac:dyDescent="0.3">
      <c r="A105" s="45"/>
      <c r="B105" s="45"/>
      <c r="C105" s="45"/>
      <c r="D105" s="45"/>
      <c r="E105" s="45"/>
      <c r="F105" s="45"/>
      <c r="G105" s="45"/>
      <c r="H105" s="45"/>
      <c r="I105" s="48"/>
    </row>
    <row r="106" spans="1:9" ht="15.75" thickBot="1" x14ac:dyDescent="0.3">
      <c r="A106" s="128" t="s">
        <v>33</v>
      </c>
      <c r="B106" s="129"/>
      <c r="C106" s="129"/>
      <c r="D106" s="129"/>
      <c r="E106" s="129"/>
      <c r="F106" s="130"/>
      <c r="G106" s="130"/>
      <c r="H106" s="131"/>
    </row>
    <row r="107" spans="1:9" x14ac:dyDescent="0.25">
      <c r="A107" s="44" t="s">
        <v>32</v>
      </c>
      <c r="B107" s="45"/>
      <c r="C107" s="45"/>
      <c r="D107" s="45"/>
      <c r="E107" s="46"/>
      <c r="F107" s="45"/>
      <c r="G107" s="45"/>
      <c r="H107" s="47"/>
    </row>
    <row r="108" spans="1:9" x14ac:dyDescent="0.25">
      <c r="A108" s="44" t="s">
        <v>134</v>
      </c>
      <c r="B108" s="45"/>
      <c r="C108" s="45"/>
      <c r="D108" s="49"/>
      <c r="E108" s="48"/>
      <c r="F108" s="45"/>
      <c r="G108" s="45"/>
      <c r="H108" s="47"/>
    </row>
    <row r="109" spans="1:9" x14ac:dyDescent="0.25">
      <c r="A109" s="44" t="s">
        <v>48</v>
      </c>
      <c r="B109" s="45"/>
      <c r="C109" s="45"/>
      <c r="D109" s="48"/>
      <c r="E109" s="50"/>
      <c r="F109" s="45"/>
      <c r="G109" s="45"/>
      <c r="H109" s="47"/>
    </row>
    <row r="110" spans="1:9" x14ac:dyDescent="0.25">
      <c r="A110" s="44" t="s">
        <v>59</v>
      </c>
      <c r="B110" s="45"/>
      <c r="C110" s="45"/>
      <c r="D110" s="45"/>
      <c r="E110" s="51"/>
      <c r="F110" s="45"/>
      <c r="G110" s="45"/>
      <c r="H110" s="47"/>
    </row>
    <row r="111" spans="1:9" x14ac:dyDescent="0.25">
      <c r="A111" s="44" t="s">
        <v>60</v>
      </c>
      <c r="B111" s="45"/>
      <c r="C111" s="45"/>
      <c r="D111" s="45"/>
      <c r="E111" s="52"/>
      <c r="F111" s="45"/>
      <c r="G111" s="45"/>
      <c r="H111" s="47"/>
    </row>
    <row r="112" spans="1:9" x14ac:dyDescent="0.25">
      <c r="A112" s="44"/>
      <c r="B112" s="45" t="s">
        <v>67</v>
      </c>
      <c r="C112" s="45"/>
      <c r="D112" s="45"/>
      <c r="E112" s="51"/>
      <c r="F112" s="45"/>
      <c r="G112" s="45"/>
      <c r="H112" s="53"/>
    </row>
    <row r="113" spans="1:8" x14ac:dyDescent="0.25">
      <c r="A113" s="44"/>
      <c r="B113" s="45" t="s">
        <v>68</v>
      </c>
      <c r="C113" s="45"/>
      <c r="D113" s="45"/>
      <c r="E113" s="51"/>
      <c r="F113" s="45"/>
      <c r="G113" s="45"/>
      <c r="H113" s="47"/>
    </row>
    <row r="114" spans="1:8" x14ac:dyDescent="0.25">
      <c r="A114" s="44" t="s">
        <v>69</v>
      </c>
      <c r="B114" s="45"/>
      <c r="C114" s="45"/>
      <c r="D114" s="45"/>
      <c r="E114" s="51"/>
      <c r="F114" s="48"/>
      <c r="G114" s="48"/>
      <c r="H114" s="47"/>
    </row>
    <row r="115" spans="1:8" x14ac:dyDescent="0.25">
      <c r="A115" s="44" t="s">
        <v>73</v>
      </c>
      <c r="B115" s="45"/>
      <c r="C115" s="45"/>
      <c r="D115" s="45"/>
      <c r="E115" s="51"/>
      <c r="F115" s="48"/>
      <c r="G115" s="48"/>
      <c r="H115" s="47"/>
    </row>
    <row r="116" spans="1:8" x14ac:dyDescent="0.25">
      <c r="A116" s="44" t="s">
        <v>34</v>
      </c>
      <c r="B116" s="45"/>
      <c r="C116" s="45"/>
      <c r="D116" s="45"/>
      <c r="E116" s="51"/>
      <c r="F116" s="48"/>
      <c r="G116" s="48"/>
      <c r="H116" s="47"/>
    </row>
    <row r="117" spans="1:8" x14ac:dyDescent="0.25">
      <c r="A117" s="44" t="s">
        <v>34</v>
      </c>
      <c r="B117" s="45"/>
      <c r="C117" s="45"/>
      <c r="D117" s="45"/>
      <c r="E117" s="51"/>
      <c r="F117" s="48"/>
      <c r="G117" s="48"/>
      <c r="H117" s="47"/>
    </row>
    <row r="118" spans="1:8" x14ac:dyDescent="0.25">
      <c r="A118" s="44" t="s">
        <v>76</v>
      </c>
      <c r="B118" s="45"/>
      <c r="C118" s="45"/>
      <c r="D118" s="45"/>
      <c r="E118" s="51"/>
      <c r="F118" s="48"/>
      <c r="G118" s="48"/>
      <c r="H118" s="47"/>
    </row>
    <row r="119" spans="1:8" x14ac:dyDescent="0.25">
      <c r="A119" s="44" t="s">
        <v>244</v>
      </c>
      <c r="B119" s="45"/>
      <c r="C119" s="45"/>
      <c r="D119" s="45"/>
      <c r="E119" s="51"/>
      <c r="F119" s="48"/>
      <c r="G119" s="48"/>
      <c r="H119" s="47"/>
    </row>
    <row r="120" spans="1:8" ht="4.5" customHeight="1" thickBot="1" x14ac:dyDescent="0.3">
      <c r="A120" s="54"/>
      <c r="B120" s="55"/>
      <c r="C120" s="55"/>
      <c r="D120" s="55"/>
      <c r="E120" s="56"/>
      <c r="F120" s="57"/>
      <c r="G120" s="57"/>
      <c r="H120" s="58"/>
    </row>
    <row r="121" spans="1:8" ht="9" customHeight="1" thickBot="1" x14ac:dyDescent="0.3">
      <c r="A121" s="45"/>
      <c r="B121" s="45"/>
      <c r="C121" s="45"/>
      <c r="D121" s="45"/>
      <c r="E121" s="45"/>
      <c r="F121" s="45"/>
      <c r="G121" s="45"/>
      <c r="H121" s="45"/>
    </row>
    <row r="122" spans="1:8" ht="15.75" thickBot="1" x14ac:dyDescent="0.3">
      <c r="A122" s="132" t="s">
        <v>49</v>
      </c>
      <c r="B122" s="133"/>
      <c r="C122" s="133"/>
      <c r="D122" s="133"/>
      <c r="E122" s="133"/>
      <c r="F122" s="134"/>
      <c r="G122" s="134"/>
      <c r="H122" s="135"/>
    </row>
    <row r="123" spans="1:8" x14ac:dyDescent="0.25">
      <c r="A123" s="191" t="s">
        <v>55</v>
      </c>
      <c r="B123" s="45"/>
      <c r="C123" s="45" t="s">
        <v>72</v>
      </c>
      <c r="D123" s="45"/>
      <c r="E123" s="48"/>
      <c r="F123" s="45"/>
      <c r="G123" s="45"/>
      <c r="H123" s="47"/>
    </row>
    <row r="124" spans="1:8" x14ac:dyDescent="0.25">
      <c r="A124" s="191"/>
      <c r="B124" s="45"/>
      <c r="C124" s="45" t="s">
        <v>71</v>
      </c>
      <c r="D124" s="49"/>
      <c r="E124" s="48"/>
      <c r="F124" s="45"/>
      <c r="G124" s="45"/>
      <c r="H124" s="47"/>
    </row>
    <row r="125" spans="1:8" ht="6.75" customHeight="1" x14ac:dyDescent="0.25">
      <c r="A125" s="191"/>
      <c r="B125" s="45"/>
      <c r="C125" s="45"/>
      <c r="D125" s="49"/>
      <c r="E125" s="48"/>
      <c r="F125" s="45"/>
      <c r="G125" s="45"/>
      <c r="H125" s="47"/>
    </row>
    <row r="126" spans="1:8" x14ac:dyDescent="0.25">
      <c r="A126" s="191" t="s">
        <v>54</v>
      </c>
      <c r="B126" s="45"/>
      <c r="C126" s="45" t="s">
        <v>52</v>
      </c>
      <c r="D126" s="45"/>
      <c r="E126" s="48"/>
      <c r="F126" s="45"/>
      <c r="G126" s="45"/>
      <c r="H126" s="47"/>
    </row>
    <row r="127" spans="1:8" x14ac:dyDescent="0.25">
      <c r="A127" s="191"/>
      <c r="B127" s="45"/>
      <c r="C127" s="45" t="s">
        <v>70</v>
      </c>
      <c r="D127" s="48"/>
      <c r="E127" s="50"/>
      <c r="F127" s="45"/>
      <c r="G127" s="45"/>
      <c r="H127" s="47"/>
    </row>
    <row r="128" spans="1:8" ht="6.75" customHeight="1" x14ac:dyDescent="0.25">
      <c r="A128" s="191"/>
      <c r="B128" s="45"/>
      <c r="C128" s="45"/>
      <c r="D128" s="48"/>
      <c r="E128" s="50"/>
      <c r="F128" s="45"/>
      <c r="G128" s="45"/>
      <c r="H128" s="47"/>
    </row>
    <row r="129" spans="1:8" x14ac:dyDescent="0.25">
      <c r="A129" s="191" t="s">
        <v>53</v>
      </c>
      <c r="B129" s="45"/>
      <c r="C129" s="45" t="s">
        <v>52</v>
      </c>
      <c r="D129" s="45"/>
      <c r="E129" s="48"/>
      <c r="F129" s="45"/>
      <c r="G129" s="45"/>
      <c r="H129" s="47"/>
    </row>
    <row r="130" spans="1:8" ht="6.75" customHeight="1" x14ac:dyDescent="0.25">
      <c r="A130" s="191"/>
      <c r="B130" s="45"/>
      <c r="C130" s="45"/>
      <c r="D130" s="45"/>
      <c r="E130" s="51"/>
      <c r="F130" s="45"/>
      <c r="G130" s="45"/>
      <c r="H130" s="47"/>
    </row>
    <row r="131" spans="1:8" x14ac:dyDescent="0.25">
      <c r="A131" s="191" t="s">
        <v>50</v>
      </c>
      <c r="B131" s="45"/>
      <c r="C131" s="45" t="s">
        <v>51</v>
      </c>
      <c r="D131" s="45"/>
      <c r="E131" s="51"/>
      <c r="F131" s="45"/>
      <c r="G131" s="45"/>
      <c r="H131" s="47"/>
    </row>
    <row r="132" spans="1:8" ht="15.75" thickBot="1" x14ac:dyDescent="0.3">
      <c r="A132" s="54"/>
      <c r="B132" s="55"/>
      <c r="C132" s="55" t="s">
        <v>58</v>
      </c>
      <c r="D132" s="55"/>
      <c r="E132" s="59"/>
      <c r="F132" s="55"/>
      <c r="G132" s="55"/>
      <c r="H132" s="58"/>
    </row>
    <row r="133" spans="1:8" ht="7.5" customHeight="1" x14ac:dyDescent="0.25">
      <c r="A133" s="16"/>
      <c r="B133" s="16"/>
      <c r="C133" s="16"/>
      <c r="D133" s="16"/>
      <c r="E133" s="16"/>
      <c r="F133" s="16"/>
      <c r="G133" s="16"/>
      <c r="H133" s="16"/>
    </row>
  </sheetData>
  <mergeCells count="11">
    <mergeCell ref="A102:H102"/>
    <mergeCell ref="A104:H104"/>
    <mergeCell ref="A12:H12"/>
    <mergeCell ref="E5:H5"/>
    <mergeCell ref="E7:H8"/>
    <mergeCell ref="A80:H80"/>
    <mergeCell ref="A81:H81"/>
    <mergeCell ref="A83:H83"/>
    <mergeCell ref="A84:H84"/>
    <mergeCell ref="A79:H79"/>
    <mergeCell ref="A82:H82"/>
  </mergeCells>
  <dataValidations count="1">
    <dataValidation type="list" allowBlank="1" showInputMessage="1" showErrorMessage="1" sqref="E107" xr:uid="{00000000-0002-0000-0000-000000000000}">
      <formula1>#REF!</formula1>
    </dataValidation>
  </dataValidations>
  <printOptions horizontalCentered="1" verticalCentered="1"/>
  <pageMargins left="0.23622047244094491" right="0.23622047244094491" top="0.74803149606299213" bottom="0.74803149606299213" header="0.31496062992125984" footer="0.31496062992125984"/>
  <pageSetup fitToHeight="8"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2000000}">
          <x14:formula1>
            <xm:f>Feuil1!$B$3:$B$4</xm:f>
          </x14:formula1>
          <xm:sqref>E34</xm:sqref>
        </x14:dataValidation>
        <x14:dataValidation type="list" allowBlank="1" showInputMessage="1" showErrorMessage="1" xr:uid="{6ADA6996-C179-4473-943C-F3918EE919FE}">
          <x14:formula1>
            <xm:f>Feuil1!$F$3:$F$16</xm:f>
          </x14:formula1>
          <xm:sqref>E32</xm:sqref>
        </x14:dataValidation>
        <x14:dataValidation type="list" allowBlank="1" showInputMessage="1" showErrorMessage="1" xr:uid="{05254B78-5CD6-40B0-9200-514618025546}">
          <x14:formula1>
            <xm:f>Feuil1!$H$3:$H$16</xm:f>
          </x14:formula1>
          <xm:sqref>E33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137"/>
  <sheetViews>
    <sheetView topLeftCell="A42" zoomScaleNormal="100" zoomScalePageLayoutView="110" workbookViewId="0">
      <selection activeCell="A68" sqref="A68:E68"/>
    </sheetView>
  </sheetViews>
  <sheetFormatPr baseColWidth="10" defaultColWidth="11.5703125" defaultRowHeight="15" x14ac:dyDescent="0.25"/>
  <cols>
    <col min="7" max="7" width="12.28515625" customWidth="1"/>
  </cols>
  <sheetData>
    <row r="2" spans="1:7" ht="15.75" x14ac:dyDescent="0.25">
      <c r="D2" s="38" t="s">
        <v>31</v>
      </c>
    </row>
    <row r="3" spans="1:7" ht="15.75" x14ac:dyDescent="0.25">
      <c r="D3" s="38"/>
    </row>
    <row r="4" spans="1:7" ht="15.75" x14ac:dyDescent="0.25">
      <c r="D4" s="38" t="s">
        <v>30</v>
      </c>
    </row>
    <row r="5" spans="1:7" ht="15.75" x14ac:dyDescent="0.25">
      <c r="D5" s="38"/>
    </row>
    <row r="6" spans="1:7" ht="15.75" x14ac:dyDescent="0.25">
      <c r="D6" s="38" t="s">
        <v>199</v>
      </c>
    </row>
    <row r="8" spans="1:7" x14ac:dyDescent="0.25">
      <c r="A8" s="114"/>
      <c r="B8" t="s">
        <v>27</v>
      </c>
    </row>
    <row r="9" spans="1:7" x14ac:dyDescent="0.25">
      <c r="A9" s="117"/>
      <c r="B9" t="s">
        <v>28</v>
      </c>
    </row>
    <row r="10" spans="1:7" x14ac:dyDescent="0.25">
      <c r="A10" s="120"/>
      <c r="B10" t="s">
        <v>29</v>
      </c>
    </row>
    <row r="11" spans="1:7" ht="15.75" thickBot="1" x14ac:dyDescent="0.3">
      <c r="A11" s="28"/>
    </row>
    <row r="12" spans="1:7" x14ac:dyDescent="0.25">
      <c r="A12" s="29" t="s">
        <v>165</v>
      </c>
      <c r="B12" s="30"/>
      <c r="C12" s="30"/>
      <c r="D12" s="30"/>
      <c r="E12" s="30"/>
      <c r="F12" s="30"/>
      <c r="G12" s="31"/>
    </row>
    <row r="13" spans="1:7" x14ac:dyDescent="0.25">
      <c r="A13" s="32" t="s">
        <v>62</v>
      </c>
      <c r="B13" s="33"/>
      <c r="C13" s="33"/>
      <c r="D13" s="33"/>
      <c r="E13" s="33"/>
      <c r="F13" s="33"/>
      <c r="G13" s="34"/>
    </row>
    <row r="14" spans="1:7" x14ac:dyDescent="0.25">
      <c r="A14" s="32" t="s">
        <v>61</v>
      </c>
      <c r="B14" s="33"/>
      <c r="C14" s="33"/>
      <c r="D14" s="33"/>
      <c r="E14" s="33"/>
      <c r="F14" s="33"/>
      <c r="G14" s="34"/>
    </row>
    <row r="15" spans="1:7" ht="15.75" thickBot="1" x14ac:dyDescent="0.3">
      <c r="A15" s="35" t="s">
        <v>142</v>
      </c>
      <c r="B15" s="36"/>
      <c r="C15" s="36"/>
      <c r="D15" s="36"/>
      <c r="E15" s="36"/>
      <c r="F15" s="36"/>
      <c r="G15" s="37"/>
    </row>
    <row r="16" spans="1:7" ht="15.75" thickBot="1" x14ac:dyDescent="0.3">
      <c r="A16" s="28"/>
    </row>
    <row r="17" spans="1:7" ht="15.75" thickBot="1" x14ac:dyDescent="0.3">
      <c r="A17" s="128" t="s">
        <v>12</v>
      </c>
      <c r="B17" s="129"/>
      <c r="C17" s="129"/>
      <c r="D17" s="129"/>
      <c r="E17" s="129"/>
      <c r="F17" s="129"/>
      <c r="G17" s="131"/>
    </row>
    <row r="18" spans="1:7" x14ac:dyDescent="0.25">
      <c r="A18" s="15"/>
      <c r="B18" s="16"/>
      <c r="C18" s="16"/>
      <c r="D18" s="16"/>
      <c r="E18" s="16"/>
      <c r="F18" s="16"/>
      <c r="G18" s="17"/>
    </row>
    <row r="19" spans="1:7" x14ac:dyDescent="0.25">
      <c r="A19" s="15" t="s">
        <v>14</v>
      </c>
      <c r="B19" s="16"/>
      <c r="C19" s="16"/>
      <c r="D19" s="16"/>
      <c r="E19" s="115">
        <v>4</v>
      </c>
      <c r="F19" s="16" t="s">
        <v>16</v>
      </c>
      <c r="G19" s="17"/>
    </row>
    <row r="20" spans="1:7" x14ac:dyDescent="0.25">
      <c r="A20" s="15" t="s">
        <v>13</v>
      </c>
      <c r="B20" s="16"/>
      <c r="C20" s="16"/>
      <c r="D20" s="16"/>
      <c r="E20" s="118">
        <f>IF(E19&lt;=2,1000,E19*500)</f>
        <v>2000</v>
      </c>
      <c r="F20" s="16" t="s">
        <v>15</v>
      </c>
      <c r="G20" s="17"/>
    </row>
    <row r="21" spans="1:7" x14ac:dyDescent="0.25">
      <c r="A21" s="15"/>
      <c r="B21" s="16"/>
      <c r="C21" s="16"/>
      <c r="D21" s="16"/>
      <c r="E21" s="16"/>
      <c r="F21" s="16"/>
      <c r="G21" s="17"/>
    </row>
    <row r="22" spans="1:7" x14ac:dyDescent="0.25">
      <c r="A22" s="15" t="s">
        <v>18</v>
      </c>
      <c r="B22" s="16"/>
      <c r="C22" s="16"/>
      <c r="D22" s="16"/>
      <c r="E22" s="115">
        <v>0</v>
      </c>
      <c r="F22" s="16" t="s">
        <v>19</v>
      </c>
      <c r="G22" s="17"/>
    </row>
    <row r="23" spans="1:7" x14ac:dyDescent="0.25">
      <c r="A23" s="15"/>
      <c r="B23" s="16"/>
      <c r="C23" s="16"/>
      <c r="D23" s="16"/>
      <c r="E23" s="16"/>
      <c r="F23" s="16"/>
      <c r="G23" s="17"/>
    </row>
    <row r="24" spans="1:7" x14ac:dyDescent="0.25">
      <c r="A24" s="22" t="s">
        <v>17</v>
      </c>
      <c r="B24" s="16"/>
      <c r="C24" s="16"/>
      <c r="D24" s="16"/>
      <c r="E24" s="121">
        <f>E20+E20*E22/100</f>
        <v>2000</v>
      </c>
      <c r="F24" s="16" t="s">
        <v>15</v>
      </c>
      <c r="G24" s="17"/>
    </row>
    <row r="25" spans="1:7" ht="15.75" thickBot="1" x14ac:dyDescent="0.3">
      <c r="A25" s="18"/>
      <c r="B25" s="19"/>
      <c r="C25" s="19"/>
      <c r="D25" s="19"/>
      <c r="E25" s="19"/>
      <c r="F25" s="19"/>
      <c r="G25" s="20"/>
    </row>
    <row r="26" spans="1:7" ht="15.75" thickBot="1" x14ac:dyDescent="0.3">
      <c r="A26" s="16"/>
      <c r="B26" s="16"/>
      <c r="C26" s="16"/>
      <c r="D26" s="16"/>
      <c r="E26" s="16"/>
      <c r="F26" s="16"/>
      <c r="G26" s="16"/>
    </row>
    <row r="27" spans="1:7" ht="15.75" thickBot="1" x14ac:dyDescent="0.3">
      <c r="A27" s="128" t="s">
        <v>20</v>
      </c>
      <c r="B27" s="129"/>
      <c r="C27" s="129"/>
      <c r="D27" s="129"/>
      <c r="E27" s="129"/>
      <c r="F27" s="129"/>
      <c r="G27" s="131"/>
    </row>
    <row r="28" spans="1:7" x14ac:dyDescent="0.25">
      <c r="A28" s="15"/>
      <c r="B28" s="16"/>
      <c r="C28" s="16"/>
      <c r="D28" s="16"/>
      <c r="E28" s="16"/>
      <c r="F28" s="16"/>
      <c r="G28" s="17"/>
    </row>
    <row r="29" spans="1:7" ht="15.75" thickBot="1" x14ac:dyDescent="0.3">
      <c r="A29" s="15" t="s">
        <v>21</v>
      </c>
      <c r="B29" s="16"/>
      <c r="C29" s="16"/>
      <c r="D29" s="16"/>
      <c r="E29" s="118">
        <f>ROUNDUP(E24/95,0)</f>
        <v>22</v>
      </c>
      <c r="F29" s="16" t="s">
        <v>22</v>
      </c>
      <c r="G29" s="17"/>
    </row>
    <row r="30" spans="1:7" ht="15.75" thickBot="1" x14ac:dyDescent="0.3">
      <c r="A30" s="22" t="s">
        <v>47</v>
      </c>
      <c r="B30" s="16"/>
      <c r="C30" s="16"/>
      <c r="D30" s="16"/>
      <c r="E30" s="122">
        <f>E53*E51</f>
        <v>24</v>
      </c>
      <c r="F30" s="24" t="s">
        <v>22</v>
      </c>
      <c r="G30" s="17"/>
    </row>
    <row r="31" spans="1:7" ht="15.75" thickBot="1" x14ac:dyDescent="0.3">
      <c r="A31" s="18"/>
      <c r="B31" s="19"/>
      <c r="C31" s="19"/>
      <c r="D31" s="19"/>
      <c r="E31" s="19"/>
      <c r="F31" s="19"/>
      <c r="G31" s="20"/>
    </row>
    <row r="32" spans="1:7" ht="15.75" thickBot="1" x14ac:dyDescent="0.3">
      <c r="A32" s="16"/>
      <c r="B32" s="16"/>
      <c r="C32" s="16"/>
      <c r="D32" s="16"/>
      <c r="E32" s="16"/>
      <c r="F32" s="16"/>
      <c r="G32" s="16"/>
    </row>
    <row r="33" spans="1:7" ht="15.75" thickBot="1" x14ac:dyDescent="0.3">
      <c r="A33" s="128" t="s">
        <v>160</v>
      </c>
      <c r="B33" s="129"/>
      <c r="C33" s="129"/>
      <c r="D33" s="129"/>
      <c r="E33" s="129"/>
      <c r="F33" s="129"/>
      <c r="G33" s="131"/>
    </row>
    <row r="34" spans="1:7" x14ac:dyDescent="0.25">
      <c r="A34" s="152"/>
      <c r="B34" s="153"/>
      <c r="C34" s="153"/>
      <c r="D34" s="153"/>
      <c r="E34" s="153"/>
      <c r="F34" s="153"/>
      <c r="G34" s="154"/>
    </row>
    <row r="35" spans="1:7" x14ac:dyDescent="0.25">
      <c r="A35" s="15" t="s">
        <v>203</v>
      </c>
      <c r="B35" s="16"/>
      <c r="C35" s="16"/>
      <c r="D35" s="16"/>
      <c r="E35" s="172" t="s">
        <v>204</v>
      </c>
      <c r="F35" s="16"/>
      <c r="G35" s="17"/>
    </row>
    <row r="36" spans="1:7" ht="15.75" thickBot="1" x14ac:dyDescent="0.3">
      <c r="A36" s="15" t="s">
        <v>57</v>
      </c>
      <c r="B36" s="16"/>
      <c r="C36" s="16"/>
      <c r="D36" s="16"/>
      <c r="E36" s="174">
        <v>6.36</v>
      </c>
      <c r="F36" s="16" t="s">
        <v>23</v>
      </c>
      <c r="G36" s="17"/>
    </row>
    <row r="37" spans="1:7" ht="15.75" thickBot="1" x14ac:dyDescent="0.3">
      <c r="A37" s="22" t="s">
        <v>162</v>
      </c>
      <c r="B37" s="16"/>
      <c r="C37" s="16"/>
      <c r="D37" s="16"/>
      <c r="E37" s="173" t="s">
        <v>163</v>
      </c>
      <c r="F37" s="66"/>
      <c r="G37" s="17"/>
    </row>
    <row r="38" spans="1:7" ht="15.75" thickBot="1" x14ac:dyDescent="0.3">
      <c r="A38" s="18"/>
      <c r="B38" s="19"/>
      <c r="C38" s="19"/>
      <c r="D38" s="19"/>
      <c r="E38" s="19"/>
      <c r="F38" s="19"/>
      <c r="G38" s="20"/>
    </row>
    <row r="39" spans="1:7" x14ac:dyDescent="0.25">
      <c r="A39" s="16"/>
      <c r="B39" s="16"/>
      <c r="C39" s="16"/>
      <c r="D39" s="16"/>
      <c r="E39" s="16"/>
      <c r="F39" s="16"/>
      <c r="G39" s="16"/>
    </row>
    <row r="40" spans="1:7" x14ac:dyDescent="0.25">
      <c r="A40" s="16"/>
      <c r="B40" s="16"/>
      <c r="C40" s="16"/>
      <c r="D40" s="16"/>
      <c r="E40" s="16"/>
      <c r="F40" s="16"/>
      <c r="G40" s="16"/>
    </row>
    <row r="41" spans="1:7" x14ac:dyDescent="0.25">
      <c r="A41" s="16"/>
      <c r="B41" s="16"/>
      <c r="C41" s="16"/>
      <c r="D41" s="16"/>
      <c r="E41" s="16"/>
      <c r="F41" s="16"/>
      <c r="G41" s="16"/>
    </row>
    <row r="42" spans="1:7" x14ac:dyDescent="0.25">
      <c r="A42" s="16"/>
      <c r="B42" s="16"/>
      <c r="C42" s="16"/>
      <c r="D42" s="16"/>
      <c r="E42" s="16"/>
      <c r="F42" s="16"/>
      <c r="G42" s="16"/>
    </row>
    <row r="43" spans="1:7" x14ac:dyDescent="0.25">
      <c r="A43" s="16"/>
      <c r="B43" s="16"/>
      <c r="C43" s="16"/>
      <c r="D43" s="16"/>
      <c r="E43" s="16"/>
      <c r="F43" s="16"/>
      <c r="G43" s="16"/>
    </row>
    <row r="44" spans="1:7" x14ac:dyDescent="0.25">
      <c r="A44" s="16"/>
      <c r="B44" s="16"/>
      <c r="C44" s="16"/>
      <c r="D44" s="16"/>
      <c r="E44" s="16"/>
      <c r="F44" s="16"/>
      <c r="G44" s="16"/>
    </row>
    <row r="45" spans="1:7" ht="15.75" thickBot="1" x14ac:dyDescent="0.3">
      <c r="A45" s="16"/>
      <c r="B45" s="16"/>
      <c r="C45" s="16"/>
      <c r="D45" s="16"/>
      <c r="E45" s="16"/>
      <c r="F45" s="16"/>
      <c r="G45" s="16"/>
    </row>
    <row r="46" spans="1:7" ht="15.75" thickBot="1" x14ac:dyDescent="0.3">
      <c r="A46" s="128" t="s">
        <v>35</v>
      </c>
      <c r="B46" s="129"/>
      <c r="C46" s="129"/>
      <c r="D46" s="129"/>
      <c r="E46" s="129" t="s">
        <v>56</v>
      </c>
      <c r="F46" s="129"/>
      <c r="G46" s="131"/>
    </row>
    <row r="47" spans="1:7" x14ac:dyDescent="0.25">
      <c r="A47" s="15" t="s">
        <v>161</v>
      </c>
      <c r="B47" s="16"/>
      <c r="C47" s="16"/>
      <c r="D47" s="16"/>
      <c r="E47" s="127">
        <f>E36</f>
        <v>6.36</v>
      </c>
      <c r="F47" s="16" t="s">
        <v>23</v>
      </c>
      <c r="G47" s="17"/>
    </row>
    <row r="48" spans="1:7" x14ac:dyDescent="0.25">
      <c r="A48" s="15" t="s">
        <v>36</v>
      </c>
      <c r="B48" s="16"/>
      <c r="C48" s="16"/>
      <c r="D48" s="16"/>
      <c r="E48" s="119">
        <v>1.8</v>
      </c>
      <c r="F48" s="21" t="s">
        <v>26</v>
      </c>
      <c r="G48" s="17"/>
    </row>
    <row r="49" spans="1:17" x14ac:dyDescent="0.25">
      <c r="A49" s="15" t="s">
        <v>135</v>
      </c>
      <c r="B49" s="16"/>
      <c r="C49" s="16"/>
      <c r="D49" s="16"/>
      <c r="E49" s="119">
        <v>2</v>
      </c>
      <c r="F49" s="21" t="s">
        <v>26</v>
      </c>
      <c r="G49" s="17"/>
    </row>
    <row r="50" spans="1:17" x14ac:dyDescent="0.25">
      <c r="A50" s="22" t="s">
        <v>37</v>
      </c>
      <c r="B50" s="16"/>
      <c r="C50" s="16"/>
      <c r="D50" s="16"/>
      <c r="E50" s="123">
        <f>ROUNDUP(0.75*E24/(E47*(E48+0.325)),1)</f>
        <v>111</v>
      </c>
      <c r="F50" s="16" t="s">
        <v>25</v>
      </c>
      <c r="G50" s="17"/>
    </row>
    <row r="51" spans="1:17" x14ac:dyDescent="0.25">
      <c r="A51" s="15" t="s">
        <v>38</v>
      </c>
      <c r="B51" s="16"/>
      <c r="C51" s="16"/>
      <c r="D51" s="21"/>
      <c r="E51" s="116">
        <v>4</v>
      </c>
      <c r="F51" s="21"/>
      <c r="G51" s="17"/>
      <c r="I51" s="16"/>
      <c r="J51" s="16"/>
      <c r="K51" s="16"/>
      <c r="L51" s="16"/>
      <c r="M51" s="16"/>
      <c r="N51" s="16"/>
      <c r="O51" s="16"/>
      <c r="P51" s="16"/>
      <c r="Q51" s="16"/>
    </row>
    <row r="52" spans="1:17" x14ac:dyDescent="0.25">
      <c r="A52" s="25" t="s">
        <v>39</v>
      </c>
      <c r="B52" s="16"/>
      <c r="C52" s="16"/>
      <c r="D52" s="16"/>
      <c r="E52" s="124">
        <f>ROUNDUP(E50/E51,0)</f>
        <v>28</v>
      </c>
      <c r="F52" s="16" t="s">
        <v>26</v>
      </c>
      <c r="G52" s="17"/>
      <c r="I52" s="16"/>
      <c r="J52" s="16"/>
      <c r="K52" s="16"/>
      <c r="L52" s="16"/>
      <c r="M52" s="16"/>
      <c r="N52" s="16"/>
      <c r="O52" s="16"/>
      <c r="P52" s="16"/>
      <c r="Q52" s="16"/>
    </row>
    <row r="53" spans="1:17" x14ac:dyDescent="0.25">
      <c r="A53" s="15" t="s">
        <v>40</v>
      </c>
      <c r="B53" s="16"/>
      <c r="C53" s="16"/>
      <c r="D53" s="16"/>
      <c r="E53" s="125">
        <f>ROUNDUP(E29/E51,0)</f>
        <v>6</v>
      </c>
      <c r="F53" s="16"/>
      <c r="G53" s="17"/>
      <c r="I53" s="16"/>
      <c r="J53" s="16"/>
      <c r="K53" s="16"/>
      <c r="L53" s="16"/>
      <c r="M53" s="16"/>
      <c r="N53" s="16"/>
      <c r="O53" s="16"/>
      <c r="P53" s="16"/>
      <c r="Q53" s="16"/>
    </row>
    <row r="54" spans="1:17" x14ac:dyDescent="0.25">
      <c r="A54" s="15" t="s">
        <v>41</v>
      </c>
      <c r="B54" s="16"/>
      <c r="C54" s="16"/>
      <c r="D54" s="16"/>
      <c r="E54" s="124">
        <f>(E52-E53*1.22)/E53</f>
        <v>3.4466666666666668</v>
      </c>
      <c r="F54" s="16" t="s">
        <v>26</v>
      </c>
      <c r="G54" s="17"/>
      <c r="I54" s="16"/>
      <c r="J54" s="16"/>
      <c r="K54" s="16"/>
      <c r="L54" s="16"/>
      <c r="M54" s="16"/>
      <c r="N54" s="16"/>
      <c r="O54" s="16"/>
      <c r="P54" s="16"/>
      <c r="Q54" s="16"/>
    </row>
    <row r="55" spans="1:17" ht="15.75" thickBot="1" x14ac:dyDescent="0.3">
      <c r="A55" s="40" t="s">
        <v>63</v>
      </c>
      <c r="B55" s="19"/>
      <c r="C55" s="19"/>
      <c r="D55" s="19"/>
      <c r="E55" s="155">
        <f>E54/2</f>
        <v>1.7233333333333334</v>
      </c>
      <c r="F55" s="39" t="s">
        <v>26</v>
      </c>
      <c r="G55" s="20"/>
      <c r="I55" s="16"/>
      <c r="J55" s="16"/>
      <c r="K55" s="16"/>
      <c r="L55" s="16"/>
      <c r="M55" s="16"/>
      <c r="N55" s="16"/>
      <c r="O55" s="16"/>
      <c r="P55" s="16"/>
      <c r="Q55" s="16"/>
    </row>
    <row r="56" spans="1:17" x14ac:dyDescent="0.25">
      <c r="A56" s="16"/>
      <c r="B56" s="16"/>
      <c r="C56" s="16"/>
      <c r="D56" s="16"/>
      <c r="E56" s="16"/>
      <c r="F56" s="16"/>
      <c r="G56" s="16"/>
      <c r="I56" s="16"/>
      <c r="J56" s="16"/>
      <c r="K56" s="16"/>
      <c r="L56" s="16"/>
      <c r="M56" s="16"/>
      <c r="N56" s="16"/>
      <c r="O56" s="16"/>
      <c r="P56" s="16"/>
      <c r="Q56" s="16"/>
    </row>
    <row r="57" spans="1:17" ht="15.75" thickBot="1" x14ac:dyDescent="0.3">
      <c r="I57" s="16"/>
      <c r="J57" s="16"/>
      <c r="K57" s="16"/>
      <c r="L57" s="16"/>
      <c r="M57" s="16"/>
      <c r="N57" s="16"/>
      <c r="O57" s="16"/>
      <c r="P57" s="16"/>
      <c r="Q57" s="16"/>
    </row>
    <row r="58" spans="1:17" ht="15" customHeight="1" thickBot="1" x14ac:dyDescent="0.3">
      <c r="A58" s="132" t="s">
        <v>180</v>
      </c>
      <c r="B58" s="133"/>
      <c r="C58" s="133"/>
      <c r="D58" s="133"/>
      <c r="E58" s="133"/>
      <c r="F58" s="133"/>
      <c r="G58" s="133"/>
      <c r="H58" s="135"/>
      <c r="I58" s="16"/>
      <c r="J58" s="16"/>
      <c r="K58" s="16"/>
      <c r="L58" s="16"/>
      <c r="M58" s="16"/>
      <c r="N58" s="16"/>
      <c r="O58" s="16"/>
      <c r="P58" s="16"/>
      <c r="Q58" s="16"/>
    </row>
    <row r="59" spans="1:17" ht="15" customHeight="1" x14ac:dyDescent="0.25">
      <c r="A59" s="44"/>
      <c r="B59" s="45"/>
      <c r="C59" s="45"/>
      <c r="D59" s="45"/>
      <c r="E59" s="45"/>
      <c r="F59" s="45"/>
      <c r="G59" s="45"/>
      <c r="H59" s="47"/>
      <c r="I59" s="16"/>
      <c r="J59" s="16"/>
      <c r="K59" s="16"/>
      <c r="L59" s="16"/>
      <c r="M59" s="16"/>
      <c r="N59" s="16"/>
      <c r="O59" s="16"/>
      <c r="P59" s="16"/>
      <c r="Q59" s="16"/>
    </row>
    <row r="60" spans="1:17" ht="15" customHeight="1" x14ac:dyDescent="0.25">
      <c r="A60" s="168" t="s">
        <v>184</v>
      </c>
      <c r="B60" s="169"/>
      <c r="C60" s="45"/>
      <c r="D60" s="45"/>
      <c r="E60" s="45"/>
      <c r="F60" s="45"/>
      <c r="G60" s="45"/>
      <c r="H60" s="47"/>
      <c r="I60" s="16"/>
      <c r="J60" s="16"/>
      <c r="K60" s="16"/>
      <c r="L60" s="16"/>
      <c r="M60" s="16"/>
      <c r="N60" s="16"/>
      <c r="O60" s="16"/>
      <c r="P60" s="16"/>
      <c r="Q60" s="16"/>
    </row>
    <row r="61" spans="1:17" ht="15" customHeight="1" x14ac:dyDescent="0.25">
      <c r="A61" s="44" t="s">
        <v>181</v>
      </c>
      <c r="B61" s="45"/>
      <c r="C61" s="45"/>
      <c r="D61" s="45"/>
      <c r="E61" s="136">
        <v>150</v>
      </c>
      <c r="F61" s="45" t="s">
        <v>143</v>
      </c>
      <c r="G61" s="137">
        <f t="shared" ref="G61:G62" si="0">ROUNDUP(E61/25.4,1)</f>
        <v>6</v>
      </c>
      <c r="H61" s="138" t="s">
        <v>144</v>
      </c>
      <c r="I61" s="16"/>
      <c r="J61" s="16"/>
      <c r="K61" s="16"/>
      <c r="L61" s="16"/>
      <c r="M61" s="16"/>
      <c r="N61" s="16"/>
      <c r="O61" s="16"/>
      <c r="P61" s="16"/>
      <c r="Q61" s="16"/>
    </row>
    <row r="62" spans="1:17" ht="15" customHeight="1" x14ac:dyDescent="0.25">
      <c r="A62" s="44" t="s">
        <v>182</v>
      </c>
      <c r="B62" s="45"/>
      <c r="C62" s="45"/>
      <c r="D62" s="45"/>
      <c r="E62" s="136">
        <v>175</v>
      </c>
      <c r="F62" s="45" t="s">
        <v>143</v>
      </c>
      <c r="G62" s="137">
        <f t="shared" si="0"/>
        <v>6.8999999999999995</v>
      </c>
      <c r="H62" s="138" t="s">
        <v>144</v>
      </c>
      <c r="I62" s="16"/>
      <c r="J62" s="16"/>
      <c r="K62" s="16"/>
      <c r="L62" s="16"/>
      <c r="M62" s="16"/>
      <c r="N62" s="16"/>
      <c r="O62" s="16"/>
      <c r="P62" s="16"/>
      <c r="Q62" s="16"/>
    </row>
    <row r="63" spans="1:17" ht="15" customHeight="1" x14ac:dyDescent="0.25">
      <c r="A63" s="44" t="s">
        <v>218</v>
      </c>
      <c r="B63" s="45"/>
      <c r="C63" s="45"/>
      <c r="D63" s="45"/>
      <c r="E63" s="136">
        <f>0.6+0.6+0.6</f>
        <v>1.7999999999999998</v>
      </c>
      <c r="F63" s="45" t="s">
        <v>26</v>
      </c>
      <c r="G63" s="137"/>
      <c r="H63" s="138"/>
      <c r="I63" s="16"/>
      <c r="J63" s="16"/>
      <c r="K63" s="16"/>
      <c r="L63" s="16"/>
      <c r="M63" s="16"/>
      <c r="N63" s="16"/>
      <c r="O63" s="16"/>
      <c r="P63" s="16"/>
      <c r="Q63" s="16"/>
    </row>
    <row r="64" spans="1:17" ht="15" customHeight="1" x14ac:dyDescent="0.25">
      <c r="A64" s="44" t="s">
        <v>219</v>
      </c>
      <c r="B64" s="45"/>
      <c r="C64" s="45"/>
      <c r="D64" s="45"/>
      <c r="E64" s="136">
        <f>1.22+0.6+0.6</f>
        <v>2.42</v>
      </c>
      <c r="F64" s="45" t="s">
        <v>26</v>
      </c>
      <c r="G64" s="137"/>
      <c r="H64" s="138"/>
      <c r="I64" s="16"/>
      <c r="J64" s="16"/>
      <c r="K64" s="16"/>
      <c r="L64" s="16"/>
      <c r="M64" s="16"/>
      <c r="N64" s="16"/>
      <c r="O64" s="16"/>
      <c r="P64" s="16"/>
      <c r="Q64" s="16"/>
    </row>
    <row r="65" spans="1:17" ht="15" customHeight="1" x14ac:dyDescent="0.25">
      <c r="A65" s="44" t="s">
        <v>183</v>
      </c>
      <c r="B65" s="45"/>
      <c r="C65" s="45"/>
      <c r="D65" s="45"/>
      <c r="E65" s="136">
        <v>750</v>
      </c>
      <c r="F65" s="45" t="s">
        <v>143</v>
      </c>
      <c r="G65" s="137">
        <f t="shared" ref="G65" si="1">ROUNDUP(E65/25.4,1)</f>
        <v>29.6</v>
      </c>
      <c r="H65" s="138" t="s">
        <v>144</v>
      </c>
      <c r="I65" s="16"/>
      <c r="J65" s="16"/>
      <c r="K65" s="16"/>
      <c r="L65" s="16"/>
      <c r="M65" s="16"/>
      <c r="N65" s="16"/>
      <c r="O65" s="16"/>
      <c r="P65" s="16"/>
      <c r="Q65" s="16"/>
    </row>
    <row r="66" spans="1:17" ht="15" customHeight="1" x14ac:dyDescent="0.25">
      <c r="A66" s="44" t="s">
        <v>220</v>
      </c>
      <c r="B66" s="45"/>
      <c r="C66" s="45"/>
      <c r="D66" s="45"/>
      <c r="E66" s="136">
        <f>E63</f>
        <v>1.7999999999999998</v>
      </c>
      <c r="F66" s="45" t="s">
        <v>26</v>
      </c>
      <c r="G66" s="137"/>
      <c r="H66" s="138"/>
      <c r="I66" s="16"/>
      <c r="J66" s="16"/>
      <c r="K66" s="16"/>
      <c r="L66" s="16"/>
      <c r="M66" s="16"/>
      <c r="N66" s="16"/>
      <c r="O66" s="16"/>
      <c r="P66" s="16"/>
      <c r="Q66" s="16"/>
    </row>
    <row r="67" spans="1:17" ht="15" customHeight="1" x14ac:dyDescent="0.25">
      <c r="A67" s="44" t="s">
        <v>221</v>
      </c>
      <c r="B67" s="45"/>
      <c r="C67" s="45"/>
      <c r="D67" s="45"/>
      <c r="E67" s="136">
        <f>E64+2*(E62+E65)/1000</f>
        <v>4.2699999999999996</v>
      </c>
      <c r="F67" s="45" t="s">
        <v>26</v>
      </c>
      <c r="G67" s="137"/>
      <c r="H67" s="138"/>
      <c r="I67" s="16"/>
      <c r="J67" s="16"/>
      <c r="K67" s="16"/>
      <c r="L67" s="16"/>
      <c r="M67" s="16"/>
      <c r="N67" s="16"/>
      <c r="O67" s="16"/>
      <c r="P67" s="16"/>
      <c r="Q67" s="16"/>
    </row>
    <row r="68" spans="1:17" ht="15" customHeight="1" x14ac:dyDescent="0.25">
      <c r="A68" s="175" t="s">
        <v>178</v>
      </c>
      <c r="B68" s="176"/>
      <c r="C68" s="176"/>
      <c r="D68" s="176"/>
      <c r="E68" s="177">
        <f>E30*(E67+E64)*(E65+E62+E61)/1000/2*E63</f>
        <v>155.34179999999998</v>
      </c>
      <c r="F68" s="45" t="s">
        <v>145</v>
      </c>
      <c r="G68" s="137">
        <f t="shared" ref="G68:G69" si="2">E68*1.308</f>
        <v>203.18707439999997</v>
      </c>
      <c r="H68" s="138" t="s">
        <v>146</v>
      </c>
    </row>
    <row r="69" spans="1:17" ht="15" customHeight="1" x14ac:dyDescent="0.25">
      <c r="A69" s="44" t="s">
        <v>147</v>
      </c>
      <c r="B69" s="45"/>
      <c r="C69" s="45"/>
      <c r="D69" s="45"/>
      <c r="E69" s="156">
        <f>E68</f>
        <v>155.34179999999998</v>
      </c>
      <c r="F69" s="45" t="s">
        <v>145</v>
      </c>
      <c r="G69" s="137">
        <f t="shared" si="2"/>
        <v>203.18707439999997</v>
      </c>
      <c r="H69" s="138" t="s">
        <v>146</v>
      </c>
    </row>
    <row r="70" spans="1:17" ht="15" customHeight="1" x14ac:dyDescent="0.25">
      <c r="A70" s="44" t="s">
        <v>148</v>
      </c>
      <c r="B70" s="45"/>
      <c r="C70" s="45"/>
      <c r="D70" s="45"/>
      <c r="E70" s="115">
        <v>1.8</v>
      </c>
      <c r="F70" s="45" t="s">
        <v>149</v>
      </c>
      <c r="G70" s="141">
        <f>E70/1.308</f>
        <v>1.3761467889908257</v>
      </c>
      <c r="H70" s="138" t="s">
        <v>150</v>
      </c>
    </row>
    <row r="71" spans="1:17" ht="15" customHeight="1" x14ac:dyDescent="0.25">
      <c r="A71" s="44" t="s">
        <v>151</v>
      </c>
      <c r="B71" s="45"/>
      <c r="C71" s="45"/>
      <c r="D71" s="45"/>
      <c r="E71" s="115">
        <v>10</v>
      </c>
      <c r="F71" s="45" t="s">
        <v>19</v>
      </c>
      <c r="G71" s="45"/>
      <c r="H71" s="47"/>
    </row>
    <row r="72" spans="1:17" ht="15" customHeight="1" x14ac:dyDescent="0.25">
      <c r="A72" s="44" t="s">
        <v>197</v>
      </c>
      <c r="B72" s="45"/>
      <c r="C72" s="45"/>
      <c r="D72" s="45"/>
      <c r="E72" s="140">
        <f>ROUNDUP(E69*E70+(E69*E71/100),0)</f>
        <v>296</v>
      </c>
      <c r="F72" s="45" t="s">
        <v>152</v>
      </c>
      <c r="G72" s="45"/>
      <c r="H72" s="47"/>
    </row>
    <row r="73" spans="1:17" ht="15" customHeight="1" x14ac:dyDescent="0.25">
      <c r="A73" s="44"/>
      <c r="B73" s="45"/>
      <c r="C73" s="45"/>
      <c r="D73" s="45"/>
      <c r="E73" s="48"/>
      <c r="F73" s="45"/>
      <c r="G73" s="45"/>
      <c r="H73" s="47"/>
    </row>
    <row r="74" spans="1:17" ht="15" customHeight="1" x14ac:dyDescent="0.25">
      <c r="A74" s="168" t="s">
        <v>188</v>
      </c>
      <c r="B74" s="169"/>
      <c r="C74" s="169"/>
      <c r="D74" s="169"/>
      <c r="E74" s="48"/>
      <c r="F74" s="45"/>
      <c r="G74" s="45"/>
      <c r="H74" s="47"/>
    </row>
    <row r="75" spans="1:17" ht="15" customHeight="1" x14ac:dyDescent="0.25">
      <c r="A75" s="44" t="s">
        <v>185</v>
      </c>
      <c r="B75" s="45"/>
      <c r="C75" s="45"/>
      <c r="D75" s="45"/>
      <c r="E75" s="136" t="e">
        <f>#REF!</f>
        <v>#REF!</v>
      </c>
      <c r="F75" s="45" t="s">
        <v>143</v>
      </c>
      <c r="G75" s="137" t="e">
        <f t="shared" ref="G75" si="3">ROUNDUP(E75/25.4,1)</f>
        <v>#REF!</v>
      </c>
      <c r="H75" s="138" t="s">
        <v>144</v>
      </c>
    </row>
    <row r="76" spans="1:17" ht="15" customHeight="1" x14ac:dyDescent="0.25">
      <c r="A76" s="44" t="s">
        <v>186</v>
      </c>
      <c r="B76" s="45"/>
      <c r="C76" s="45"/>
      <c r="D76" s="45"/>
      <c r="E76" s="139" t="e">
        <f>E75*#REF!</f>
        <v>#REF!</v>
      </c>
      <c r="F76" s="45" t="s">
        <v>145</v>
      </c>
      <c r="G76" s="137" t="e">
        <f t="shared" ref="G76" si="4">E76*1.308</f>
        <v>#REF!</v>
      </c>
      <c r="H76" s="138" t="s">
        <v>146</v>
      </c>
    </row>
    <row r="77" spans="1:17" ht="15" customHeight="1" x14ac:dyDescent="0.25">
      <c r="A77" s="44" t="s">
        <v>187</v>
      </c>
      <c r="B77" s="45"/>
      <c r="C77" s="45"/>
      <c r="D77" s="45"/>
      <c r="E77" s="115">
        <f>E70</f>
        <v>1.8</v>
      </c>
      <c r="F77" s="45" t="s">
        <v>149</v>
      </c>
      <c r="G77" s="141">
        <f>E77/1.308</f>
        <v>1.3761467889908257</v>
      </c>
      <c r="H77" s="138" t="s">
        <v>150</v>
      </c>
    </row>
    <row r="78" spans="1:17" ht="15" customHeight="1" x14ac:dyDescent="0.25">
      <c r="A78" s="44" t="s">
        <v>151</v>
      </c>
      <c r="B78" s="45"/>
      <c r="C78" s="45"/>
      <c r="D78" s="45"/>
      <c r="E78" s="115">
        <v>10</v>
      </c>
      <c r="F78" s="45" t="s">
        <v>19</v>
      </c>
      <c r="G78" s="45"/>
      <c r="H78" s="47"/>
    </row>
    <row r="79" spans="1:17" ht="15" customHeight="1" x14ac:dyDescent="0.25">
      <c r="A79" s="44" t="s">
        <v>197</v>
      </c>
      <c r="B79" s="45"/>
      <c r="C79" s="45"/>
      <c r="D79" s="45"/>
      <c r="E79" s="140" t="e">
        <f>ROUNDUP(E76*E77+(E76*E78/100),0)</f>
        <v>#REF!</v>
      </c>
      <c r="F79" s="45" t="s">
        <v>152</v>
      </c>
      <c r="G79" s="45"/>
      <c r="H79" s="47"/>
    </row>
    <row r="80" spans="1:17" ht="15" customHeight="1" x14ac:dyDescent="0.25">
      <c r="A80" s="44"/>
      <c r="B80" s="45"/>
      <c r="C80" s="45"/>
      <c r="D80" s="45"/>
      <c r="E80" s="48"/>
      <c r="F80" s="45"/>
      <c r="G80" s="45"/>
      <c r="H80" s="47"/>
    </row>
    <row r="81" spans="1:8" ht="15" customHeight="1" x14ac:dyDescent="0.25">
      <c r="A81" s="168" t="s">
        <v>195</v>
      </c>
      <c r="B81" s="169"/>
      <c r="C81" s="169"/>
      <c r="D81" s="169"/>
      <c r="E81" s="169"/>
      <c r="F81" s="45"/>
      <c r="G81" s="45"/>
      <c r="H81" s="47"/>
    </row>
    <row r="82" spans="1:8" ht="15" customHeight="1" x14ac:dyDescent="0.25">
      <c r="A82" s="44" t="s">
        <v>196</v>
      </c>
      <c r="B82" s="45"/>
      <c r="C82" s="45"/>
      <c r="D82" s="45"/>
      <c r="E82" s="156" t="e">
        <f>E76+E68</f>
        <v>#REF!</v>
      </c>
      <c r="F82" s="45" t="s">
        <v>145</v>
      </c>
      <c r="G82" s="45"/>
      <c r="H82" s="47"/>
    </row>
    <row r="83" spans="1:8" ht="15" customHeight="1" x14ac:dyDescent="0.25">
      <c r="A83" s="44" t="s">
        <v>198</v>
      </c>
      <c r="B83" s="45"/>
      <c r="C83" s="45"/>
      <c r="D83" s="45"/>
      <c r="E83" s="140" t="e">
        <f>E79+E72</f>
        <v>#REF!</v>
      </c>
      <c r="F83" s="45" t="s">
        <v>152</v>
      </c>
      <c r="G83" s="45"/>
      <c r="H83" s="47"/>
    </row>
    <row r="84" spans="1:8" ht="15" customHeight="1" x14ac:dyDescent="0.25">
      <c r="A84" s="44"/>
      <c r="B84" s="45"/>
      <c r="C84" s="45"/>
      <c r="D84" s="45"/>
      <c r="E84" s="48"/>
      <c r="F84" s="45"/>
      <c r="G84" s="45"/>
      <c r="H84" s="47"/>
    </row>
    <row r="85" spans="1:8" ht="15" customHeight="1" x14ac:dyDescent="0.25">
      <c r="A85" s="168" t="s">
        <v>189</v>
      </c>
      <c r="B85" s="169"/>
      <c r="C85" s="169"/>
      <c r="D85" s="169"/>
      <c r="E85" s="48"/>
      <c r="F85" s="45"/>
      <c r="G85" s="45"/>
      <c r="H85" s="47"/>
    </row>
    <row r="86" spans="1:8" ht="15" customHeight="1" x14ac:dyDescent="0.25">
      <c r="A86" s="44" t="s">
        <v>191</v>
      </c>
      <c r="B86" s="45"/>
      <c r="C86" s="45"/>
      <c r="D86" s="45"/>
      <c r="E86" s="139" t="e">
        <f>(#REF!/1000*(#REF!+#REF!+#REF!*#REF!^0.5)/3)-E76-E68</f>
        <v>#REF!</v>
      </c>
      <c r="F86" s="45" t="s">
        <v>145</v>
      </c>
      <c r="G86" s="137" t="e">
        <f t="shared" ref="G86" si="5">E86*1.308</f>
        <v>#REF!</v>
      </c>
      <c r="H86" s="138" t="s">
        <v>146</v>
      </c>
    </row>
    <row r="87" spans="1:8" ht="15" customHeight="1" x14ac:dyDescent="0.25">
      <c r="A87" s="44" t="s">
        <v>192</v>
      </c>
      <c r="B87" s="45"/>
      <c r="C87" s="45"/>
      <c r="D87" s="45"/>
      <c r="E87" s="115">
        <f>E77</f>
        <v>1.8</v>
      </c>
      <c r="F87" s="45" t="s">
        <v>149</v>
      </c>
      <c r="G87" s="141">
        <f>E87/1.308</f>
        <v>1.3761467889908257</v>
      </c>
      <c r="H87" s="138" t="s">
        <v>150</v>
      </c>
    </row>
    <row r="88" spans="1:8" ht="15" customHeight="1" x14ac:dyDescent="0.25">
      <c r="A88" s="44" t="s">
        <v>193</v>
      </c>
      <c r="B88" s="45"/>
      <c r="C88" s="45"/>
      <c r="D88" s="45"/>
      <c r="E88" s="115">
        <v>10</v>
      </c>
      <c r="F88" s="45" t="s">
        <v>19</v>
      </c>
      <c r="G88" s="45"/>
      <c r="H88" s="47"/>
    </row>
    <row r="89" spans="1:8" ht="15" customHeight="1" x14ac:dyDescent="0.25">
      <c r="A89" s="44" t="s">
        <v>194</v>
      </c>
      <c r="B89" s="45"/>
      <c r="C89" s="45"/>
      <c r="D89" s="45"/>
      <c r="E89" s="140" t="e">
        <f>ROUNDUP(E86*E87+(E86*E88/100),0)</f>
        <v>#REF!</v>
      </c>
      <c r="F89" s="45" t="s">
        <v>152</v>
      </c>
      <c r="G89" s="45"/>
      <c r="H89" s="47"/>
    </row>
    <row r="90" spans="1:8" ht="15" customHeight="1" thickBot="1" x14ac:dyDescent="0.3">
      <c r="A90" s="54"/>
      <c r="B90" s="55"/>
      <c r="C90" s="55"/>
      <c r="D90" s="55"/>
      <c r="E90" s="55"/>
      <c r="F90" s="55"/>
      <c r="G90" s="55"/>
      <c r="H90" s="58"/>
    </row>
    <row r="91" spans="1:8" ht="15.75" thickBot="1" x14ac:dyDescent="0.3"/>
    <row r="92" spans="1:8" x14ac:dyDescent="0.25">
      <c r="A92" s="142" t="s">
        <v>153</v>
      </c>
      <c r="B92" s="143"/>
      <c r="C92" s="144">
        <v>1</v>
      </c>
      <c r="D92" s="145" t="s">
        <v>154</v>
      </c>
      <c r="E92" s="146">
        <v>3.28</v>
      </c>
      <c r="F92" s="145" t="s">
        <v>155</v>
      </c>
      <c r="G92" s="145"/>
      <c r="H92" s="147"/>
    </row>
    <row r="93" spans="1:8" x14ac:dyDescent="0.25">
      <c r="A93" s="44"/>
      <c r="B93" s="45"/>
      <c r="C93" s="148">
        <v>1</v>
      </c>
      <c r="D93" s="45" t="s">
        <v>156</v>
      </c>
      <c r="E93" s="149">
        <v>10.76</v>
      </c>
      <c r="F93" s="45" t="s">
        <v>157</v>
      </c>
      <c r="G93" s="45"/>
      <c r="H93" s="47"/>
    </row>
    <row r="94" spans="1:8" x14ac:dyDescent="0.25">
      <c r="A94" s="44"/>
      <c r="B94" s="45"/>
      <c r="C94" s="148">
        <v>1</v>
      </c>
      <c r="D94" s="45" t="s">
        <v>158</v>
      </c>
      <c r="E94" s="149">
        <v>35.31</v>
      </c>
      <c r="F94" s="45" t="s">
        <v>159</v>
      </c>
      <c r="G94" s="45"/>
      <c r="H94" s="47"/>
    </row>
    <row r="95" spans="1:8" ht="15.75" thickBot="1" x14ac:dyDescent="0.3">
      <c r="A95" s="54"/>
      <c r="B95" s="55"/>
      <c r="C95" s="150">
        <v>1</v>
      </c>
      <c r="D95" s="55" t="s">
        <v>158</v>
      </c>
      <c r="E95" s="151">
        <v>1.3080000000000001</v>
      </c>
      <c r="F95" s="55" t="s">
        <v>146</v>
      </c>
      <c r="G95" s="55"/>
      <c r="H95" s="58"/>
    </row>
    <row r="96" spans="1:8" x14ac:dyDescent="0.25">
      <c r="A96" s="45"/>
      <c r="B96" s="45"/>
      <c r="C96" s="45"/>
      <c r="D96" s="45"/>
      <c r="E96" s="45"/>
      <c r="F96" s="45"/>
      <c r="G96" s="45"/>
    </row>
    <row r="97" spans="1:7" x14ac:dyDescent="0.25">
      <c r="A97" s="45"/>
      <c r="B97" s="45"/>
      <c r="C97" s="45"/>
      <c r="D97" s="45"/>
      <c r="E97" s="45"/>
      <c r="F97" s="45"/>
      <c r="G97" s="45"/>
    </row>
    <row r="98" spans="1:7" x14ac:dyDescent="0.25">
      <c r="A98" s="45"/>
      <c r="B98" s="45"/>
      <c r="C98" s="45"/>
      <c r="D98" s="45"/>
      <c r="E98" s="45"/>
      <c r="F98" s="45"/>
      <c r="G98" s="45"/>
    </row>
    <row r="99" spans="1:7" ht="15.75" thickBot="1" x14ac:dyDescent="0.3">
      <c r="A99" s="45"/>
      <c r="B99" s="45"/>
      <c r="C99" s="45"/>
      <c r="D99" s="45"/>
      <c r="E99" s="45"/>
      <c r="F99" s="45"/>
      <c r="G99" s="45"/>
    </row>
    <row r="100" spans="1:7" ht="15.75" thickBot="1" x14ac:dyDescent="0.3">
      <c r="A100" s="128" t="s">
        <v>33</v>
      </c>
      <c r="B100" s="129"/>
      <c r="C100" s="129"/>
      <c r="D100" s="129"/>
      <c r="E100" s="129"/>
      <c r="F100" s="130"/>
      <c r="G100" s="131"/>
    </row>
    <row r="101" spans="1:7" x14ac:dyDescent="0.25">
      <c r="A101" s="44" t="s">
        <v>32</v>
      </c>
      <c r="B101" s="45"/>
      <c r="C101" s="45"/>
      <c r="D101" s="45"/>
      <c r="E101" s="46"/>
      <c r="F101" s="45"/>
      <c r="G101" s="47"/>
    </row>
    <row r="102" spans="1:7" x14ac:dyDescent="0.25">
      <c r="A102" s="44"/>
      <c r="B102" s="45"/>
      <c r="C102" s="45"/>
      <c r="D102" s="45"/>
      <c r="E102" s="48"/>
      <c r="F102" s="45"/>
      <c r="G102" s="47"/>
    </row>
    <row r="103" spans="1:7" x14ac:dyDescent="0.25">
      <c r="A103" s="44" t="s">
        <v>134</v>
      </c>
      <c r="B103" s="45"/>
      <c r="C103" s="45"/>
      <c r="D103" s="49"/>
      <c r="E103" s="48"/>
      <c r="F103" s="45"/>
      <c r="G103" s="47"/>
    </row>
    <row r="104" spans="1:7" x14ac:dyDescent="0.25">
      <c r="A104" s="44"/>
      <c r="B104" s="45"/>
      <c r="C104" s="45"/>
      <c r="D104" s="45"/>
      <c r="E104" s="48"/>
      <c r="F104" s="45"/>
      <c r="G104" s="47"/>
    </row>
    <row r="105" spans="1:7" x14ac:dyDescent="0.25">
      <c r="A105" s="44" t="s">
        <v>48</v>
      </c>
      <c r="B105" s="45"/>
      <c r="C105" s="45"/>
      <c r="D105" s="48"/>
      <c r="E105" s="50"/>
      <c r="F105" s="45"/>
      <c r="G105" s="47"/>
    </row>
    <row r="106" spans="1:7" x14ac:dyDescent="0.25">
      <c r="A106" s="44"/>
      <c r="B106" s="45"/>
      <c r="C106" s="45"/>
      <c r="D106" s="45"/>
      <c r="E106" s="48"/>
      <c r="F106" s="45"/>
      <c r="G106" s="47"/>
    </row>
    <row r="107" spans="1:7" x14ac:dyDescent="0.25">
      <c r="A107" s="44" t="s">
        <v>59</v>
      </c>
      <c r="B107" s="45"/>
      <c r="C107" s="45"/>
      <c r="D107" s="45"/>
      <c r="E107" s="51"/>
      <c r="F107" s="45"/>
      <c r="G107" s="47"/>
    </row>
    <row r="108" spans="1:7" x14ac:dyDescent="0.25">
      <c r="A108" s="44"/>
      <c r="B108" s="45"/>
      <c r="C108" s="45"/>
      <c r="D108" s="45"/>
      <c r="E108" s="51"/>
      <c r="F108" s="45"/>
      <c r="G108" s="47"/>
    </row>
    <row r="109" spans="1:7" x14ac:dyDescent="0.25">
      <c r="A109" s="44" t="s">
        <v>60</v>
      </c>
      <c r="B109" s="45"/>
      <c r="C109" s="45"/>
      <c r="D109" s="45"/>
      <c r="E109" s="52"/>
      <c r="F109" s="45"/>
      <c r="G109" s="47"/>
    </row>
    <row r="110" spans="1:7" x14ac:dyDescent="0.25">
      <c r="A110" s="44"/>
      <c r="B110" s="45" t="s">
        <v>67</v>
      </c>
      <c r="C110" s="45"/>
      <c r="D110" s="45"/>
      <c r="E110" s="51"/>
      <c r="F110" s="45"/>
      <c r="G110" s="53"/>
    </row>
    <row r="111" spans="1:7" x14ac:dyDescent="0.25">
      <c r="A111" s="44"/>
      <c r="B111" s="45" t="s">
        <v>68</v>
      </c>
      <c r="C111" s="45"/>
      <c r="D111" s="45"/>
      <c r="E111" s="51"/>
      <c r="F111" s="45"/>
      <c r="G111" s="47"/>
    </row>
    <row r="112" spans="1:7" x14ac:dyDescent="0.25">
      <c r="A112" s="44"/>
      <c r="B112" s="45"/>
      <c r="C112" s="45"/>
      <c r="D112" s="45"/>
      <c r="E112" s="51"/>
      <c r="F112" s="45"/>
      <c r="G112" s="47"/>
    </row>
    <row r="113" spans="1:7" x14ac:dyDescent="0.25">
      <c r="A113" s="44" t="s">
        <v>69</v>
      </c>
      <c r="B113" s="45"/>
      <c r="C113" s="45"/>
      <c r="D113" s="45"/>
      <c r="E113" s="51"/>
      <c r="F113" s="48"/>
      <c r="G113" s="47"/>
    </row>
    <row r="114" spans="1:7" x14ac:dyDescent="0.25">
      <c r="A114" s="44"/>
      <c r="B114" s="45"/>
      <c r="C114" s="45"/>
      <c r="D114" s="45"/>
      <c r="E114" s="51"/>
      <c r="F114" s="48"/>
      <c r="G114" s="47"/>
    </row>
    <row r="115" spans="1:7" x14ac:dyDescent="0.25">
      <c r="A115" s="44" t="s">
        <v>73</v>
      </c>
      <c r="B115" s="45"/>
      <c r="C115" s="45"/>
      <c r="D115" s="45"/>
      <c r="E115" s="51"/>
      <c r="F115" s="48"/>
      <c r="G115" s="47"/>
    </row>
    <row r="116" spans="1:7" x14ac:dyDescent="0.25">
      <c r="A116" s="44"/>
      <c r="B116" s="45"/>
      <c r="C116" s="45"/>
      <c r="D116" s="45"/>
      <c r="E116" s="51"/>
      <c r="F116" s="48"/>
      <c r="G116" s="47"/>
    </row>
    <row r="117" spans="1:7" x14ac:dyDescent="0.25">
      <c r="A117" s="44" t="s">
        <v>34</v>
      </c>
      <c r="B117" s="45"/>
      <c r="C117" s="45"/>
      <c r="D117" s="45"/>
      <c r="E117" s="51"/>
      <c r="F117" s="48"/>
      <c r="G117" s="47"/>
    </row>
    <row r="118" spans="1:7" x14ac:dyDescent="0.25">
      <c r="A118" s="44"/>
      <c r="B118" s="45"/>
      <c r="C118" s="45"/>
      <c r="D118" s="45"/>
      <c r="E118" s="51"/>
      <c r="F118" s="48"/>
      <c r="G118" s="47"/>
    </row>
    <row r="119" spans="1:7" x14ac:dyDescent="0.25">
      <c r="A119" s="44" t="s">
        <v>34</v>
      </c>
      <c r="B119" s="45"/>
      <c r="C119" s="45"/>
      <c r="D119" s="45"/>
      <c r="E119" s="51"/>
      <c r="F119" s="48"/>
      <c r="G119" s="47"/>
    </row>
    <row r="120" spans="1:7" x14ac:dyDescent="0.25">
      <c r="A120" s="44"/>
      <c r="B120" s="45"/>
      <c r="C120" s="45"/>
      <c r="D120" s="45"/>
      <c r="E120" s="51"/>
      <c r="F120" s="48"/>
      <c r="G120" s="47"/>
    </row>
    <row r="121" spans="1:7" x14ac:dyDescent="0.25">
      <c r="A121" s="44" t="s">
        <v>76</v>
      </c>
      <c r="B121" s="45"/>
      <c r="C121" s="45"/>
      <c r="D121" s="45"/>
      <c r="E121" s="51"/>
      <c r="F121" s="48"/>
      <c r="G121" s="47"/>
    </row>
    <row r="122" spans="1:7" x14ac:dyDescent="0.25">
      <c r="A122" s="44"/>
      <c r="B122" s="45"/>
      <c r="C122" s="45"/>
      <c r="D122" s="45"/>
      <c r="E122" s="51"/>
      <c r="F122" s="48"/>
      <c r="G122" s="47"/>
    </row>
    <row r="123" spans="1:7" x14ac:dyDescent="0.25">
      <c r="A123" s="44" t="s">
        <v>74</v>
      </c>
      <c r="B123" s="45"/>
      <c r="C123" s="45"/>
      <c r="D123" s="45"/>
      <c r="E123" s="51"/>
      <c r="F123" s="48"/>
      <c r="G123" s="47"/>
    </row>
    <row r="124" spans="1:7" ht="15.75" thickBot="1" x14ac:dyDescent="0.3">
      <c r="A124" s="54" t="s">
        <v>75</v>
      </c>
      <c r="B124" s="55"/>
      <c r="C124" s="55"/>
      <c r="D124" s="55"/>
      <c r="E124" s="56"/>
      <c r="F124" s="57"/>
      <c r="G124" s="58"/>
    </row>
    <row r="125" spans="1:7" ht="15.75" thickBot="1" x14ac:dyDescent="0.3">
      <c r="A125" s="45"/>
      <c r="B125" s="45"/>
      <c r="C125" s="45"/>
      <c r="D125" s="45"/>
      <c r="E125" s="45"/>
      <c r="F125" s="45"/>
      <c r="G125" s="45"/>
    </row>
    <row r="126" spans="1:7" ht="15.75" thickBot="1" x14ac:dyDescent="0.3">
      <c r="A126" s="132" t="s">
        <v>49</v>
      </c>
      <c r="B126" s="133"/>
      <c r="C126" s="133"/>
      <c r="D126" s="133"/>
      <c r="E126" s="133"/>
      <c r="F126" s="134"/>
      <c r="G126" s="135"/>
    </row>
    <row r="127" spans="1:7" x14ac:dyDescent="0.25">
      <c r="A127" s="60" t="s">
        <v>55</v>
      </c>
      <c r="B127" s="45"/>
      <c r="C127" s="45" t="s">
        <v>72</v>
      </c>
      <c r="D127" s="45"/>
      <c r="E127" s="48"/>
      <c r="F127" s="45"/>
      <c r="G127" s="47"/>
    </row>
    <row r="128" spans="1:7" x14ac:dyDescent="0.25">
      <c r="A128" s="60"/>
      <c r="B128" s="45"/>
      <c r="C128" s="45" t="s">
        <v>71</v>
      </c>
      <c r="D128" s="49"/>
      <c r="E128" s="48"/>
      <c r="F128" s="45"/>
      <c r="G128" s="47"/>
    </row>
    <row r="129" spans="1:7" ht="6.75" customHeight="1" x14ac:dyDescent="0.25">
      <c r="A129" s="60"/>
      <c r="B129" s="45"/>
      <c r="C129" s="45"/>
      <c r="D129" s="49"/>
      <c r="E129" s="48"/>
      <c r="F129" s="45"/>
      <c r="G129" s="47"/>
    </row>
    <row r="130" spans="1:7" x14ac:dyDescent="0.25">
      <c r="A130" s="60" t="s">
        <v>54</v>
      </c>
      <c r="B130" s="45"/>
      <c r="C130" s="45" t="s">
        <v>52</v>
      </c>
      <c r="D130" s="45"/>
      <c r="E130" s="48"/>
      <c r="F130" s="45"/>
      <c r="G130" s="47"/>
    </row>
    <row r="131" spans="1:7" x14ac:dyDescent="0.25">
      <c r="A131" s="60"/>
      <c r="B131" s="45"/>
      <c r="C131" s="45" t="s">
        <v>70</v>
      </c>
      <c r="D131" s="48"/>
      <c r="E131" s="50"/>
      <c r="F131" s="45"/>
      <c r="G131" s="47"/>
    </row>
    <row r="132" spans="1:7" ht="6.75" customHeight="1" x14ac:dyDescent="0.25">
      <c r="A132" s="60"/>
      <c r="B132" s="45"/>
      <c r="C132" s="45"/>
      <c r="D132" s="48"/>
      <c r="E132" s="50"/>
      <c r="F132" s="45"/>
      <c r="G132" s="47"/>
    </row>
    <row r="133" spans="1:7" x14ac:dyDescent="0.25">
      <c r="A133" s="60" t="s">
        <v>53</v>
      </c>
      <c r="B133" s="45"/>
      <c r="C133" s="45" t="s">
        <v>52</v>
      </c>
      <c r="D133" s="45"/>
      <c r="E133" s="48"/>
      <c r="F133" s="45"/>
      <c r="G133" s="47"/>
    </row>
    <row r="134" spans="1:7" ht="6.75" customHeight="1" x14ac:dyDescent="0.25">
      <c r="A134" s="60"/>
      <c r="B134" s="45"/>
      <c r="C134" s="45"/>
      <c r="D134" s="45"/>
      <c r="E134" s="51"/>
      <c r="F134" s="45"/>
      <c r="G134" s="47"/>
    </row>
    <row r="135" spans="1:7" x14ac:dyDescent="0.25">
      <c r="A135" s="60" t="s">
        <v>50</v>
      </c>
      <c r="B135" s="45"/>
      <c r="C135" s="45" t="s">
        <v>51</v>
      </c>
      <c r="D135" s="45"/>
      <c r="E135" s="51"/>
      <c r="F135" s="45"/>
      <c r="G135" s="47"/>
    </row>
    <row r="136" spans="1:7" ht="15.75" thickBot="1" x14ac:dyDescent="0.3">
      <c r="A136" s="54"/>
      <c r="B136" s="55"/>
      <c r="C136" s="55" t="s">
        <v>58</v>
      </c>
      <c r="D136" s="55"/>
      <c r="E136" s="59"/>
      <c r="F136" s="55"/>
      <c r="G136" s="58"/>
    </row>
    <row r="137" spans="1:7" x14ac:dyDescent="0.25">
      <c r="A137" s="16"/>
      <c r="B137" s="16"/>
      <c r="C137" s="16"/>
      <c r="D137" s="16"/>
      <c r="E137" s="16"/>
      <c r="F137" s="16"/>
      <c r="G137" s="16"/>
    </row>
  </sheetData>
  <phoneticPr fontId="13" type="noConversion"/>
  <dataValidations count="1">
    <dataValidation type="list" allowBlank="1" showInputMessage="1" showErrorMessage="1" sqref="E101" xr:uid="{00000000-0002-0000-0100-000000000000}">
      <formula1>#REF!</formula1>
    </dataValidation>
  </dataValidations>
  <printOptions horizontalCentered="1" verticalCentered="1"/>
  <pageMargins left="0.23622047244094491" right="0.23622047244094491" top="0.74803149606299213" bottom="0.74803149606299213" header="0.31496062992125984" footer="0.31496062992125984"/>
  <pageSetup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4149022-4D36-48BE-ADF2-AA7AA7973CD9}">
          <x14:formula1>
            <xm:f>Feuil1!$B$3:$B$4</xm:f>
          </x14:formula1>
          <xm:sqref>E37</xm:sqref>
        </x14:dataValidation>
        <x14:dataValidation type="list" allowBlank="1" showInputMessage="1" showErrorMessage="1" xr:uid="{9535EB28-57D2-4966-8566-8DE205BCC529}">
          <x14:formula1>
            <xm:f>Feuil1!$H$3:$H$16</xm:f>
          </x14:formula1>
          <xm:sqref>E36</xm:sqref>
        </x14:dataValidation>
        <x14:dataValidation type="list" allowBlank="1" showInputMessage="1" showErrorMessage="1" xr:uid="{B30ECD6C-50AA-4B87-A6F0-C51F4A15FEBE}">
          <x14:formula1>
            <xm:f>Feuil1!$F$3:$F$16</xm:f>
          </x14:formula1>
          <xm:sqref>E35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0"/>
  <sheetViews>
    <sheetView workbookViewId="0">
      <selection activeCell="H12" sqref="H12"/>
    </sheetView>
  </sheetViews>
  <sheetFormatPr baseColWidth="10" defaultColWidth="11.5703125" defaultRowHeight="15" x14ac:dyDescent="0.25"/>
  <sheetData>
    <row r="2" spans="1:5" ht="15.75" thickBot="1" x14ac:dyDescent="0.3"/>
    <row r="3" spans="1:5" ht="15.75" thickBot="1" x14ac:dyDescent="0.3">
      <c r="A3" s="3" t="s">
        <v>1</v>
      </c>
      <c r="B3" s="4" t="s">
        <v>0</v>
      </c>
      <c r="C3" s="7" t="s">
        <v>2</v>
      </c>
      <c r="D3" s="10" t="s">
        <v>3</v>
      </c>
      <c r="E3" s="23" t="s">
        <v>11</v>
      </c>
    </row>
    <row r="4" spans="1:5" x14ac:dyDescent="0.25">
      <c r="A4" s="1" t="s">
        <v>4</v>
      </c>
      <c r="B4" s="5">
        <v>9.5</v>
      </c>
      <c r="C4" s="8">
        <v>100</v>
      </c>
      <c r="D4" s="11">
        <v>100</v>
      </c>
      <c r="E4" s="13">
        <v>100</v>
      </c>
    </row>
    <row r="5" spans="1:5" x14ac:dyDescent="0.25">
      <c r="A5" s="1" t="s">
        <v>5</v>
      </c>
      <c r="B5" s="5">
        <v>4.75</v>
      </c>
      <c r="C5" s="8">
        <v>95</v>
      </c>
      <c r="D5" s="11">
        <v>100</v>
      </c>
      <c r="E5" s="13">
        <v>98</v>
      </c>
    </row>
    <row r="6" spans="1:5" x14ac:dyDescent="0.25">
      <c r="A6" s="1" t="s">
        <v>6</v>
      </c>
      <c r="B6" s="5">
        <v>2.36</v>
      </c>
      <c r="C6" s="8">
        <v>80</v>
      </c>
      <c r="D6" s="11">
        <v>100</v>
      </c>
      <c r="E6" s="13">
        <v>85</v>
      </c>
    </row>
    <row r="7" spans="1:5" x14ac:dyDescent="0.25">
      <c r="A7" s="1" t="s">
        <v>7</v>
      </c>
      <c r="B7" s="5">
        <v>1.18</v>
      </c>
      <c r="C7" s="8">
        <v>50</v>
      </c>
      <c r="D7" s="11">
        <v>85</v>
      </c>
      <c r="E7" s="13">
        <v>60</v>
      </c>
    </row>
    <row r="8" spans="1:5" x14ac:dyDescent="0.25">
      <c r="A8" s="1" t="s">
        <v>8</v>
      </c>
      <c r="B8" s="5">
        <v>0.6</v>
      </c>
      <c r="C8" s="8">
        <v>25</v>
      </c>
      <c r="D8" s="11">
        <v>60</v>
      </c>
      <c r="E8" s="13">
        <v>40</v>
      </c>
    </row>
    <row r="9" spans="1:5" x14ac:dyDescent="0.25">
      <c r="A9" s="1" t="s">
        <v>9</v>
      </c>
      <c r="B9" s="5">
        <v>0.3</v>
      </c>
      <c r="C9" s="8">
        <v>5</v>
      </c>
      <c r="D9" s="11">
        <v>30</v>
      </c>
      <c r="E9" s="13">
        <v>15</v>
      </c>
    </row>
    <row r="10" spans="1:5" ht="15.75" thickBot="1" x14ac:dyDescent="0.3">
      <c r="A10" s="2" t="s">
        <v>10</v>
      </c>
      <c r="B10" s="6">
        <v>0.15</v>
      </c>
      <c r="C10" s="9">
        <v>0</v>
      </c>
      <c r="D10" s="12">
        <v>10</v>
      </c>
      <c r="E10" s="14">
        <v>5</v>
      </c>
    </row>
  </sheetData>
  <sheetProtection algorithmName="SHA-512" hashValue="TsQUZTUW2AILHyCkQ8gnyEsENqW7wfSYIlRzZK6TlPC6cMldEmEBFGekXsQggBLY5JSuOT6+tdo++srk6+H53Q==" saltValue="pwBFuMRqQ2lYngKqqvxGrA==" spinCount="100000" sheet="1" objects="1" scenarios="1"/>
  <pageMargins left="0.25" right="0.25" top="0.75" bottom="0.75" header="0.3" footer="0.3"/>
  <pageSetup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Q80"/>
  <sheetViews>
    <sheetView showWhiteSpace="0" zoomScaleNormal="100" workbookViewId="0">
      <selection activeCell="J24" sqref="J24"/>
    </sheetView>
  </sheetViews>
  <sheetFormatPr baseColWidth="10" defaultColWidth="11.5703125" defaultRowHeight="15" x14ac:dyDescent="0.25"/>
  <cols>
    <col min="1" max="1" width="4.7109375" customWidth="1"/>
    <col min="7" max="7" width="12.28515625" customWidth="1"/>
  </cols>
  <sheetData>
    <row r="2" spans="1:9" ht="42" customHeight="1" x14ac:dyDescent="0.35">
      <c r="A2" s="213" t="s">
        <v>31</v>
      </c>
      <c r="B2" s="213"/>
      <c r="C2" s="213"/>
      <c r="D2" s="213"/>
      <c r="E2" s="213"/>
      <c r="F2" s="213"/>
      <c r="G2" s="213"/>
      <c r="H2" s="213"/>
      <c r="I2" s="213"/>
    </row>
    <row r="3" spans="1:9" ht="15.75" x14ac:dyDescent="0.25">
      <c r="A3" s="61" t="s">
        <v>77</v>
      </c>
      <c r="B3" s="61"/>
      <c r="C3" s="62"/>
      <c r="D3" s="63"/>
      <c r="E3" s="62"/>
      <c r="F3" s="64"/>
      <c r="G3" s="61" t="s">
        <v>78</v>
      </c>
      <c r="H3" s="62"/>
      <c r="I3" s="64"/>
    </row>
    <row r="4" spans="1:9" ht="15.75" x14ac:dyDescent="0.25">
      <c r="A4" s="61" t="s">
        <v>79</v>
      </c>
      <c r="B4" s="62"/>
      <c r="C4" s="62"/>
      <c r="D4" s="63"/>
      <c r="E4" s="62"/>
      <c r="F4" s="62"/>
      <c r="G4" s="62"/>
      <c r="H4" s="62"/>
      <c r="I4" s="64"/>
    </row>
    <row r="5" spans="1:9" x14ac:dyDescent="0.25">
      <c r="A5" s="61" t="s">
        <v>80</v>
      </c>
      <c r="B5" s="62"/>
      <c r="C5" s="62"/>
      <c r="D5" s="62"/>
      <c r="E5" s="62"/>
      <c r="F5" s="62"/>
      <c r="G5" s="62"/>
      <c r="H5" s="62"/>
      <c r="I5" s="64"/>
    </row>
    <row r="6" spans="1:9" ht="6.75" customHeight="1" x14ac:dyDescent="0.25">
      <c r="A6" s="71"/>
      <c r="B6" s="16"/>
      <c r="C6" s="16"/>
      <c r="D6" s="16"/>
      <c r="E6" s="16"/>
      <c r="F6" s="16"/>
      <c r="G6" s="16"/>
      <c r="H6" s="16"/>
      <c r="I6" s="72"/>
    </row>
    <row r="7" spans="1:9" x14ac:dyDescent="0.25">
      <c r="A7" s="214" t="s">
        <v>81</v>
      </c>
      <c r="B7" s="215"/>
      <c r="C7" s="215"/>
      <c r="D7" s="215"/>
      <c r="E7" s="215"/>
      <c r="F7" s="215"/>
      <c r="G7" s="215"/>
      <c r="H7" s="215"/>
      <c r="I7" s="216"/>
    </row>
    <row r="8" spans="1:9" x14ac:dyDescent="0.25">
      <c r="A8" s="214" t="s">
        <v>82</v>
      </c>
      <c r="B8" s="215"/>
      <c r="C8" s="215"/>
      <c r="D8" s="215"/>
      <c r="E8" s="215"/>
      <c r="F8" s="215"/>
      <c r="G8" s="215"/>
      <c r="H8" s="215"/>
      <c r="I8" s="216"/>
    </row>
    <row r="9" spans="1:9" x14ac:dyDescent="0.25">
      <c r="A9" s="214" t="s">
        <v>141</v>
      </c>
      <c r="B9" s="215"/>
      <c r="C9" s="215"/>
      <c r="D9" s="215"/>
      <c r="E9" s="215"/>
      <c r="F9" s="215"/>
      <c r="G9" s="215"/>
      <c r="H9" s="215"/>
      <c r="I9" s="216"/>
    </row>
    <row r="10" spans="1:9" ht="4.5" customHeight="1" x14ac:dyDescent="0.25">
      <c r="A10" s="71"/>
      <c r="B10" s="16"/>
      <c r="C10" s="16"/>
      <c r="D10" s="16"/>
      <c r="E10" s="16"/>
      <c r="F10" s="16"/>
      <c r="G10" s="16"/>
      <c r="H10" s="16"/>
      <c r="I10" s="72"/>
    </row>
    <row r="11" spans="1:9" x14ac:dyDescent="0.25">
      <c r="A11" s="100"/>
      <c r="B11" s="77" t="s">
        <v>12</v>
      </c>
      <c r="C11" s="78"/>
      <c r="D11" s="78"/>
      <c r="E11" s="78"/>
      <c r="F11" s="78"/>
      <c r="G11" s="78"/>
      <c r="H11" s="78"/>
      <c r="I11" s="79"/>
    </row>
    <row r="12" spans="1:9" x14ac:dyDescent="0.25">
      <c r="A12" s="100"/>
      <c r="B12" s="71" t="s">
        <v>14</v>
      </c>
      <c r="C12" s="21"/>
      <c r="D12" s="21"/>
      <c r="E12" s="65"/>
      <c r="F12" s="90"/>
      <c r="G12" s="21" t="s">
        <v>16</v>
      </c>
      <c r="H12" s="16"/>
      <c r="I12" s="72"/>
    </row>
    <row r="13" spans="1:9" x14ac:dyDescent="0.25">
      <c r="A13" s="88" t="s">
        <v>89</v>
      </c>
      <c r="B13" s="73" t="s">
        <v>17</v>
      </c>
      <c r="C13" s="74"/>
      <c r="D13" s="74"/>
      <c r="E13" s="74"/>
      <c r="F13" s="90"/>
      <c r="G13" s="74" t="s">
        <v>15</v>
      </c>
      <c r="H13" s="75"/>
      <c r="I13" s="76"/>
    </row>
    <row r="14" spans="1:9" ht="6.75" customHeight="1" x14ac:dyDescent="0.25">
      <c r="A14" s="101"/>
      <c r="B14" s="21"/>
      <c r="C14" s="21"/>
      <c r="D14" s="21"/>
      <c r="E14" s="21"/>
      <c r="F14" s="21"/>
      <c r="G14" s="21"/>
      <c r="H14" s="16"/>
      <c r="I14" s="72"/>
    </row>
    <row r="15" spans="1:9" x14ac:dyDescent="0.25">
      <c r="A15" s="101"/>
      <c r="B15" s="77" t="s">
        <v>83</v>
      </c>
      <c r="C15" s="78"/>
      <c r="D15" s="78"/>
      <c r="E15" s="78"/>
      <c r="F15" s="78"/>
      <c r="G15" s="78"/>
      <c r="H15" s="78"/>
      <c r="I15" s="79"/>
    </row>
    <row r="16" spans="1:9" x14ac:dyDescent="0.25">
      <c r="A16" s="88" t="s">
        <v>90</v>
      </c>
      <c r="B16" s="71" t="s">
        <v>84</v>
      </c>
      <c r="C16" s="21"/>
      <c r="D16" s="21"/>
      <c r="E16" s="16"/>
      <c r="F16" s="90"/>
      <c r="G16" s="21" t="s">
        <v>85</v>
      </c>
      <c r="H16" s="16"/>
      <c r="I16" s="72"/>
    </row>
    <row r="17" spans="1:17" x14ac:dyDescent="0.25">
      <c r="A17" s="88" t="s">
        <v>91</v>
      </c>
      <c r="B17" s="80" t="s">
        <v>86</v>
      </c>
      <c r="C17" s="21"/>
      <c r="D17" s="21"/>
      <c r="E17" s="66"/>
      <c r="F17" s="91"/>
      <c r="G17" s="68" t="s">
        <v>22</v>
      </c>
      <c r="H17" s="21" t="s">
        <v>109</v>
      </c>
      <c r="I17" s="108"/>
    </row>
    <row r="18" spans="1:17" x14ac:dyDescent="0.25">
      <c r="A18" s="88" t="s">
        <v>92</v>
      </c>
      <c r="B18" s="73" t="s">
        <v>87</v>
      </c>
      <c r="C18" s="74"/>
      <c r="D18" s="74"/>
      <c r="E18" s="75"/>
      <c r="F18" s="92"/>
      <c r="G18" s="81" t="s">
        <v>22</v>
      </c>
      <c r="H18" s="111" t="s">
        <v>121</v>
      </c>
      <c r="I18" s="76"/>
      <c r="K18" s="28"/>
    </row>
    <row r="19" spans="1:17" ht="8.25" customHeight="1" x14ac:dyDescent="0.25">
      <c r="A19" s="102"/>
      <c r="B19" s="21"/>
      <c r="C19" s="21"/>
      <c r="D19" s="21"/>
      <c r="E19" s="21"/>
      <c r="F19" s="21"/>
      <c r="G19" s="21"/>
      <c r="H19" s="16"/>
      <c r="I19" s="72"/>
    </row>
    <row r="20" spans="1:17" x14ac:dyDescent="0.25">
      <c r="A20" s="101"/>
      <c r="B20" s="77" t="s">
        <v>35</v>
      </c>
      <c r="C20" s="78"/>
      <c r="D20" s="78"/>
      <c r="E20" s="78"/>
      <c r="F20" s="78" t="s">
        <v>56</v>
      </c>
      <c r="G20" s="78"/>
      <c r="H20" s="78"/>
      <c r="I20" s="79"/>
    </row>
    <row r="21" spans="1:17" x14ac:dyDescent="0.25">
      <c r="A21" s="89" t="s">
        <v>93</v>
      </c>
      <c r="B21" s="71" t="s">
        <v>57</v>
      </c>
      <c r="C21" s="21"/>
      <c r="D21" s="21"/>
      <c r="E21" s="21"/>
      <c r="F21" s="93"/>
      <c r="G21" s="21" t="s">
        <v>23</v>
      </c>
      <c r="H21" s="69" t="s">
        <v>88</v>
      </c>
      <c r="I21" s="72"/>
    </row>
    <row r="22" spans="1:17" x14ac:dyDescent="0.25">
      <c r="A22" s="88" t="s">
        <v>96</v>
      </c>
      <c r="B22" s="71" t="s">
        <v>106</v>
      </c>
      <c r="C22" s="21"/>
      <c r="D22" s="21"/>
      <c r="E22" s="21"/>
      <c r="F22" s="94" t="s">
        <v>136</v>
      </c>
      <c r="G22" s="21" t="s">
        <v>26</v>
      </c>
      <c r="H22" s="27"/>
      <c r="I22" s="72"/>
    </row>
    <row r="23" spans="1:17" x14ac:dyDescent="0.25">
      <c r="A23" s="88" t="s">
        <v>97</v>
      </c>
      <c r="B23" s="71" t="s">
        <v>122</v>
      </c>
      <c r="C23" s="21"/>
      <c r="D23" s="21"/>
      <c r="E23" s="21"/>
      <c r="F23" s="94">
        <v>2</v>
      </c>
      <c r="G23" s="21" t="s">
        <v>26</v>
      </c>
      <c r="H23" s="27"/>
      <c r="I23" s="72"/>
    </row>
    <row r="24" spans="1:17" x14ac:dyDescent="0.25">
      <c r="A24" s="88" t="s">
        <v>98</v>
      </c>
      <c r="B24" s="80" t="s">
        <v>37</v>
      </c>
      <c r="C24" s="21"/>
      <c r="D24" s="21"/>
      <c r="E24" s="21"/>
      <c r="F24" s="95"/>
      <c r="G24" s="21" t="s">
        <v>25</v>
      </c>
      <c r="H24" s="16" t="s">
        <v>137</v>
      </c>
      <c r="I24" s="72"/>
      <c r="L24" s="113"/>
    </row>
    <row r="25" spans="1:17" x14ac:dyDescent="0.25">
      <c r="A25" s="88" t="s">
        <v>99</v>
      </c>
      <c r="B25" s="71" t="s">
        <v>38</v>
      </c>
      <c r="C25" s="21"/>
      <c r="D25" s="21"/>
      <c r="E25" s="21"/>
      <c r="F25" s="96"/>
      <c r="G25" s="21" t="s">
        <v>105</v>
      </c>
      <c r="H25" s="16"/>
      <c r="I25" s="72"/>
    </row>
    <row r="26" spans="1:17" x14ac:dyDescent="0.25">
      <c r="A26" s="88" t="s">
        <v>103</v>
      </c>
      <c r="B26" s="71" t="s">
        <v>39</v>
      </c>
      <c r="C26" s="21"/>
      <c r="D26" s="21"/>
      <c r="E26" s="21"/>
      <c r="F26" s="94"/>
      <c r="G26" s="21" t="s">
        <v>26</v>
      </c>
      <c r="H26" s="16" t="s">
        <v>124</v>
      </c>
      <c r="I26" s="72"/>
      <c r="L26" s="113"/>
    </row>
    <row r="27" spans="1:17" x14ac:dyDescent="0.25">
      <c r="A27" s="88" t="s">
        <v>104</v>
      </c>
      <c r="B27" s="71" t="s">
        <v>40</v>
      </c>
      <c r="C27" s="21"/>
      <c r="D27" s="21"/>
      <c r="E27" s="21"/>
      <c r="F27" s="94"/>
      <c r="G27" s="16" t="s">
        <v>107</v>
      </c>
      <c r="H27" s="16" t="s">
        <v>125</v>
      </c>
      <c r="I27" s="72"/>
      <c r="L27" s="112"/>
    </row>
    <row r="28" spans="1:17" x14ac:dyDescent="0.25">
      <c r="A28" s="88" t="s">
        <v>100</v>
      </c>
      <c r="B28" s="71" t="s">
        <v>41</v>
      </c>
      <c r="C28" s="21"/>
      <c r="D28" s="21"/>
      <c r="E28" s="21"/>
      <c r="F28" s="95"/>
      <c r="G28" s="21" t="s">
        <v>26</v>
      </c>
      <c r="H28" s="110" t="s">
        <v>138</v>
      </c>
      <c r="I28" s="72"/>
      <c r="L28" s="112"/>
    </row>
    <row r="29" spans="1:17" x14ac:dyDescent="0.25">
      <c r="A29" s="88" t="s">
        <v>95</v>
      </c>
      <c r="B29" s="82" t="s">
        <v>140</v>
      </c>
      <c r="C29" s="74"/>
      <c r="D29" s="74"/>
      <c r="E29" s="74"/>
      <c r="F29" s="95"/>
      <c r="G29" s="74" t="s">
        <v>26</v>
      </c>
      <c r="H29" s="74" t="s">
        <v>126</v>
      </c>
      <c r="I29" s="76"/>
      <c r="L29" s="112"/>
      <c r="N29" s="112"/>
    </row>
    <row r="30" spans="1:17" ht="9" customHeight="1" x14ac:dyDescent="0.25">
      <c r="A30" s="102"/>
      <c r="B30" s="21"/>
      <c r="C30" s="21"/>
      <c r="D30" s="21"/>
      <c r="E30" s="21"/>
      <c r="F30" s="21"/>
      <c r="G30" s="21"/>
      <c r="H30" s="16"/>
      <c r="I30" s="72"/>
    </row>
    <row r="31" spans="1:17" x14ac:dyDescent="0.25">
      <c r="A31" s="101"/>
      <c r="B31" s="85" t="s">
        <v>65</v>
      </c>
      <c r="C31" s="86"/>
      <c r="D31" s="86"/>
      <c r="E31" s="86"/>
      <c r="F31" s="86" t="s">
        <v>56</v>
      </c>
      <c r="G31" s="86"/>
      <c r="H31" s="86"/>
      <c r="I31" s="87"/>
    </row>
    <row r="32" spans="1:17" x14ac:dyDescent="0.25">
      <c r="A32" s="88" t="s">
        <v>93</v>
      </c>
      <c r="B32" s="71" t="s">
        <v>57</v>
      </c>
      <c r="C32" s="21"/>
      <c r="D32" s="21"/>
      <c r="E32" s="21"/>
      <c r="F32" s="93"/>
      <c r="G32" s="21" t="s">
        <v>23</v>
      </c>
      <c r="H32" s="16"/>
      <c r="I32" s="72"/>
      <c r="J32" s="16"/>
      <c r="K32" s="16"/>
      <c r="L32" s="16"/>
      <c r="M32" s="16"/>
      <c r="N32" s="16"/>
      <c r="O32" s="16"/>
      <c r="P32" s="16"/>
      <c r="Q32" s="16"/>
    </row>
    <row r="33" spans="1:17" x14ac:dyDescent="0.25">
      <c r="A33" s="88" t="s">
        <v>94</v>
      </c>
      <c r="B33" s="83" t="s">
        <v>46</v>
      </c>
      <c r="C33" s="21"/>
      <c r="D33" s="21"/>
      <c r="E33" s="21"/>
      <c r="F33" s="97"/>
      <c r="G33" s="21" t="s">
        <v>24</v>
      </c>
      <c r="H33" s="16" t="s">
        <v>139</v>
      </c>
      <c r="I33" s="72"/>
      <c r="J33" s="16"/>
      <c r="K33" s="16"/>
      <c r="L33" s="16"/>
      <c r="M33" s="16"/>
      <c r="N33" s="16"/>
      <c r="O33" s="16"/>
      <c r="P33" s="16"/>
      <c r="Q33" s="16"/>
    </row>
    <row r="34" spans="1:17" x14ac:dyDescent="0.25">
      <c r="A34" s="88" t="s">
        <v>110</v>
      </c>
      <c r="B34" s="80" t="s">
        <v>101</v>
      </c>
      <c r="C34" s="69"/>
      <c r="D34" s="21"/>
      <c r="E34" s="21"/>
      <c r="F34" s="93"/>
      <c r="G34" s="21" t="s">
        <v>26</v>
      </c>
      <c r="H34" s="16"/>
      <c r="I34" s="72"/>
      <c r="J34" s="16"/>
      <c r="K34" s="16"/>
      <c r="L34" s="16"/>
      <c r="M34" s="16"/>
      <c r="N34" s="16"/>
      <c r="O34" s="16"/>
      <c r="P34" s="16"/>
      <c r="Q34" s="16"/>
    </row>
    <row r="35" spans="1:17" x14ac:dyDescent="0.25">
      <c r="A35" s="88" t="s">
        <v>111</v>
      </c>
      <c r="B35" s="71" t="s">
        <v>102</v>
      </c>
      <c r="C35" s="21"/>
      <c r="D35" s="21"/>
      <c r="E35" s="21"/>
      <c r="F35" s="93"/>
      <c r="G35" s="21" t="s">
        <v>26</v>
      </c>
      <c r="H35" s="16"/>
      <c r="I35" s="72"/>
      <c r="J35" s="16"/>
      <c r="K35" s="16"/>
      <c r="L35" s="16"/>
      <c r="M35" s="16"/>
      <c r="N35" s="16"/>
      <c r="O35" s="16"/>
      <c r="P35" s="16"/>
      <c r="Q35" s="16"/>
    </row>
    <row r="36" spans="1:17" x14ac:dyDescent="0.25">
      <c r="A36" s="88" t="s">
        <v>112</v>
      </c>
      <c r="B36" s="71" t="s">
        <v>42</v>
      </c>
      <c r="C36" s="21"/>
      <c r="D36" s="21"/>
      <c r="E36" s="21"/>
      <c r="F36" s="97"/>
      <c r="G36" s="21" t="s">
        <v>24</v>
      </c>
      <c r="H36" s="16" t="s">
        <v>127</v>
      </c>
      <c r="I36" s="72"/>
      <c r="J36" s="16"/>
      <c r="K36" s="16"/>
      <c r="L36" s="16"/>
      <c r="M36" s="16"/>
      <c r="N36" s="16"/>
      <c r="O36" s="16"/>
      <c r="P36" s="16"/>
      <c r="Q36" s="16"/>
    </row>
    <row r="37" spans="1:17" x14ac:dyDescent="0.25">
      <c r="A37" s="88" t="s">
        <v>115</v>
      </c>
      <c r="B37" s="71" t="s">
        <v>45</v>
      </c>
      <c r="C37" s="21"/>
      <c r="D37" s="21"/>
      <c r="E37" s="21"/>
      <c r="F37" s="90"/>
      <c r="G37" s="16" t="s">
        <v>108</v>
      </c>
      <c r="H37" s="16"/>
      <c r="I37" s="72"/>
      <c r="J37" s="16"/>
      <c r="K37" s="16"/>
      <c r="L37" s="21"/>
      <c r="M37" s="16"/>
      <c r="N37" s="16"/>
      <c r="O37" s="16"/>
      <c r="P37" s="16"/>
      <c r="Q37" s="16"/>
    </row>
    <row r="38" spans="1:17" x14ac:dyDescent="0.25">
      <c r="A38" s="88" t="s">
        <v>113</v>
      </c>
      <c r="B38" s="71" t="s">
        <v>43</v>
      </c>
      <c r="C38" s="21"/>
      <c r="D38" s="21"/>
      <c r="E38" s="21"/>
      <c r="F38" s="90"/>
      <c r="G38" s="21" t="s">
        <v>128</v>
      </c>
      <c r="H38" s="16" t="s">
        <v>129</v>
      </c>
      <c r="I38" s="72"/>
      <c r="J38" s="16"/>
      <c r="K38" s="16"/>
      <c r="L38" s="16"/>
      <c r="M38" s="16"/>
      <c r="N38" s="16"/>
      <c r="O38" s="16"/>
      <c r="P38" s="16"/>
      <c r="Q38" s="16"/>
    </row>
    <row r="39" spans="1:17" x14ac:dyDescent="0.25">
      <c r="A39" s="88" t="s">
        <v>114</v>
      </c>
      <c r="B39" s="71" t="s">
        <v>44</v>
      </c>
      <c r="C39" s="21"/>
      <c r="D39" s="21"/>
      <c r="E39" s="21"/>
      <c r="F39" s="98"/>
      <c r="G39" s="21" t="s">
        <v>26</v>
      </c>
      <c r="H39" s="110" t="s">
        <v>131</v>
      </c>
      <c r="I39" s="109"/>
      <c r="J39" s="16"/>
      <c r="K39" s="16"/>
      <c r="L39" s="16"/>
      <c r="M39" s="16"/>
      <c r="N39" s="16"/>
      <c r="O39" s="16"/>
      <c r="P39" s="16"/>
      <c r="Q39" s="16"/>
    </row>
    <row r="40" spans="1:17" x14ac:dyDescent="0.25">
      <c r="A40" s="88" t="s">
        <v>116</v>
      </c>
      <c r="B40" s="80" t="s">
        <v>118</v>
      </c>
      <c r="C40" s="21"/>
      <c r="D40" s="21"/>
      <c r="E40" s="21"/>
      <c r="F40" s="99"/>
      <c r="G40" s="21" t="s">
        <v>26</v>
      </c>
      <c r="H40" s="16" t="s">
        <v>130</v>
      </c>
      <c r="I40" s="72"/>
      <c r="J40" s="16"/>
      <c r="K40" s="16"/>
      <c r="L40" s="16"/>
      <c r="M40" s="16"/>
      <c r="N40" s="16"/>
      <c r="O40" s="16"/>
      <c r="P40" s="16"/>
      <c r="Q40" s="16"/>
    </row>
    <row r="41" spans="1:17" x14ac:dyDescent="0.25">
      <c r="A41" s="88" t="s">
        <v>117</v>
      </c>
      <c r="B41" s="80" t="s">
        <v>64</v>
      </c>
      <c r="C41" s="21"/>
      <c r="D41" s="21"/>
      <c r="E41" s="21"/>
      <c r="F41" s="99"/>
      <c r="G41" s="21" t="s">
        <v>26</v>
      </c>
      <c r="H41" s="21" t="s">
        <v>132</v>
      </c>
      <c r="I41" s="72"/>
      <c r="J41" s="16"/>
      <c r="K41" s="16"/>
      <c r="L41" s="16"/>
      <c r="M41" s="16"/>
      <c r="N41" s="16"/>
      <c r="O41" s="16"/>
      <c r="P41" s="16"/>
      <c r="Q41" s="16"/>
    </row>
    <row r="42" spans="1:17" x14ac:dyDescent="0.25">
      <c r="A42" s="88" t="s">
        <v>123</v>
      </c>
      <c r="B42" s="84" t="s">
        <v>120</v>
      </c>
      <c r="C42" s="74"/>
      <c r="D42" s="74"/>
      <c r="E42" s="74"/>
      <c r="F42" s="99"/>
      <c r="G42" s="74" t="s">
        <v>26</v>
      </c>
      <c r="H42" s="74" t="s">
        <v>119</v>
      </c>
      <c r="I42" s="76"/>
      <c r="J42" s="16"/>
      <c r="K42" s="16"/>
      <c r="L42" s="16"/>
      <c r="M42" s="16"/>
      <c r="N42" s="16"/>
      <c r="O42" s="16"/>
      <c r="P42" s="16"/>
      <c r="Q42" s="16"/>
    </row>
    <row r="43" spans="1:17" x14ac:dyDescent="0.25">
      <c r="A43" s="71"/>
      <c r="B43" s="21"/>
      <c r="C43" s="21"/>
      <c r="D43" s="21"/>
      <c r="E43" s="21"/>
      <c r="F43" s="21"/>
      <c r="G43" s="21"/>
      <c r="H43" s="16"/>
      <c r="I43" s="72"/>
      <c r="J43" s="16"/>
      <c r="K43" s="16"/>
      <c r="L43" s="16"/>
      <c r="M43" s="16"/>
      <c r="N43" s="16"/>
      <c r="O43" s="16"/>
      <c r="P43" s="16"/>
      <c r="Q43" s="16"/>
    </row>
    <row r="44" spans="1:17" x14ac:dyDescent="0.25">
      <c r="A44" s="83"/>
      <c r="B44" s="21"/>
      <c r="C44" s="21"/>
      <c r="D44" s="21"/>
      <c r="E44" s="21"/>
      <c r="F44" s="67"/>
      <c r="G44" s="21"/>
      <c r="H44" s="16"/>
      <c r="I44" s="72"/>
      <c r="J44" s="16"/>
      <c r="K44" s="16"/>
      <c r="L44" s="16"/>
      <c r="M44" s="16"/>
      <c r="N44" s="16"/>
      <c r="O44" s="16"/>
      <c r="P44" s="16"/>
      <c r="Q44" s="16"/>
    </row>
    <row r="45" spans="1:17" x14ac:dyDescent="0.25">
      <c r="A45" s="103"/>
      <c r="B45" s="48"/>
      <c r="C45" s="48"/>
      <c r="D45" s="48"/>
      <c r="E45" s="46"/>
      <c r="F45" s="48"/>
      <c r="G45" s="48"/>
      <c r="H45" s="16"/>
      <c r="I45" s="72"/>
      <c r="J45" s="16"/>
      <c r="K45" s="16"/>
      <c r="L45" s="16"/>
      <c r="M45" s="16"/>
      <c r="N45" s="16"/>
      <c r="O45" s="16"/>
      <c r="P45" s="16"/>
      <c r="Q45" s="16"/>
    </row>
    <row r="46" spans="1:17" x14ac:dyDescent="0.25">
      <c r="A46" s="103"/>
      <c r="B46" s="48"/>
      <c r="C46" s="48"/>
      <c r="D46" s="49"/>
      <c r="E46" s="48"/>
      <c r="F46" s="48"/>
      <c r="G46" s="48"/>
      <c r="H46" s="16"/>
      <c r="I46" s="72"/>
      <c r="J46" s="16"/>
      <c r="K46" s="16"/>
      <c r="L46" s="16"/>
      <c r="M46" s="16"/>
      <c r="N46" s="16"/>
      <c r="O46" s="16"/>
      <c r="P46" s="16"/>
      <c r="Q46" s="16"/>
    </row>
    <row r="47" spans="1:17" ht="6.75" customHeight="1" x14ac:dyDescent="0.25">
      <c r="A47" s="103"/>
      <c r="B47" s="48"/>
      <c r="C47" s="48"/>
      <c r="D47" s="48"/>
      <c r="E47" s="48"/>
      <c r="F47" s="48"/>
      <c r="G47" s="48"/>
      <c r="H47" s="16"/>
      <c r="I47" s="72"/>
      <c r="J47" s="16"/>
      <c r="K47" s="16"/>
      <c r="L47" s="16"/>
      <c r="M47" s="16"/>
      <c r="N47" s="16"/>
      <c r="O47" s="16"/>
      <c r="P47" s="16"/>
      <c r="Q47" s="16"/>
    </row>
    <row r="48" spans="1:17" x14ac:dyDescent="0.25">
      <c r="A48" s="103"/>
      <c r="B48" s="48"/>
      <c r="C48" s="48"/>
      <c r="D48" s="48"/>
      <c r="E48" s="50"/>
      <c r="F48" s="48"/>
      <c r="G48" s="48"/>
      <c r="H48" s="16"/>
      <c r="I48" s="72"/>
      <c r="J48" s="16"/>
      <c r="K48" s="16"/>
      <c r="L48" s="16"/>
      <c r="M48" s="16"/>
      <c r="N48" s="16"/>
      <c r="O48" s="16"/>
      <c r="P48" s="16"/>
      <c r="Q48" s="16"/>
    </row>
    <row r="49" spans="1:17" ht="7.5" customHeight="1" x14ac:dyDescent="0.25">
      <c r="A49" s="103"/>
      <c r="B49" s="48"/>
      <c r="C49" s="48"/>
      <c r="D49" s="48"/>
      <c r="E49" s="48"/>
      <c r="F49" s="48"/>
      <c r="G49" s="48"/>
      <c r="H49" s="16"/>
      <c r="I49" s="72"/>
      <c r="J49" s="16"/>
      <c r="K49" s="16"/>
      <c r="L49" s="16"/>
      <c r="M49" s="16"/>
      <c r="N49" s="16"/>
      <c r="O49" s="16"/>
      <c r="P49" s="16"/>
      <c r="Q49" s="16"/>
    </row>
    <row r="50" spans="1:17" x14ac:dyDescent="0.25">
      <c r="A50" s="103"/>
      <c r="B50" s="48"/>
      <c r="C50" s="48"/>
      <c r="D50" s="48"/>
      <c r="E50" s="51"/>
      <c r="F50" s="48"/>
      <c r="G50" s="48"/>
      <c r="H50" s="16"/>
      <c r="I50" s="72"/>
      <c r="J50" s="16"/>
      <c r="K50" s="16"/>
      <c r="L50" s="16"/>
      <c r="M50" s="16"/>
      <c r="N50" s="16"/>
      <c r="O50" s="16"/>
      <c r="P50" s="16"/>
      <c r="Q50" s="16"/>
    </row>
    <row r="51" spans="1:17" ht="6.75" customHeight="1" x14ac:dyDescent="0.25">
      <c r="A51" s="103"/>
      <c r="B51" s="48"/>
      <c r="C51" s="48"/>
      <c r="D51" s="48"/>
      <c r="E51" s="51"/>
      <c r="F51" s="48"/>
      <c r="G51" s="48"/>
      <c r="H51" s="16"/>
      <c r="I51" s="72"/>
      <c r="J51" s="16"/>
      <c r="K51" s="16"/>
      <c r="L51" s="16"/>
      <c r="M51" s="16"/>
      <c r="N51" s="16"/>
      <c r="O51" s="16"/>
      <c r="P51" s="16"/>
      <c r="Q51" s="16"/>
    </row>
    <row r="52" spans="1:17" x14ac:dyDescent="0.25">
      <c r="A52" s="103"/>
      <c r="B52" s="48"/>
      <c r="C52" s="48"/>
      <c r="D52" s="48"/>
      <c r="E52" s="52"/>
      <c r="F52" s="48"/>
      <c r="G52" s="48"/>
      <c r="H52" s="16"/>
      <c r="I52" s="72"/>
      <c r="J52" s="16"/>
      <c r="K52" s="16"/>
      <c r="L52" s="16"/>
      <c r="M52" s="16"/>
      <c r="N52" s="16"/>
      <c r="O52" s="16"/>
      <c r="P52" s="16"/>
      <c r="Q52" s="16"/>
    </row>
    <row r="53" spans="1:17" x14ac:dyDescent="0.25">
      <c r="A53" s="103"/>
      <c r="B53" s="48"/>
      <c r="C53" s="48"/>
      <c r="D53" s="48"/>
      <c r="E53" s="51"/>
      <c r="F53" s="48"/>
      <c r="G53" s="51"/>
      <c r="H53" s="16"/>
      <c r="I53" s="72"/>
      <c r="J53" s="16"/>
      <c r="K53" s="16"/>
      <c r="L53" s="16"/>
      <c r="M53" s="16"/>
      <c r="N53" s="16"/>
      <c r="O53" s="16"/>
      <c r="P53" s="16"/>
      <c r="Q53" s="16"/>
    </row>
    <row r="54" spans="1:17" x14ac:dyDescent="0.25">
      <c r="A54" s="103"/>
      <c r="B54" s="48"/>
      <c r="C54" s="48"/>
      <c r="D54" s="48"/>
      <c r="E54" s="51"/>
      <c r="F54" s="48"/>
      <c r="G54" s="48"/>
      <c r="H54" s="16"/>
      <c r="I54" s="72"/>
      <c r="J54" s="16"/>
      <c r="K54" s="16"/>
      <c r="L54" s="16"/>
      <c r="M54" s="16"/>
      <c r="N54" s="16"/>
      <c r="O54" s="16"/>
      <c r="P54" s="16"/>
      <c r="Q54" s="16"/>
    </row>
    <row r="55" spans="1:17" ht="8.25" customHeight="1" x14ac:dyDescent="0.25">
      <c r="A55" s="103"/>
      <c r="B55" s="48"/>
      <c r="C55" s="48"/>
      <c r="D55" s="48"/>
      <c r="E55" s="51"/>
      <c r="F55" s="48"/>
      <c r="G55" s="48"/>
      <c r="H55" s="16"/>
      <c r="I55" s="72"/>
      <c r="J55" s="16"/>
      <c r="K55" s="16"/>
      <c r="L55" s="16"/>
      <c r="M55" s="16"/>
      <c r="N55" s="16"/>
      <c r="O55" s="16"/>
      <c r="P55" s="16"/>
      <c r="Q55" s="16"/>
    </row>
    <row r="56" spans="1:17" x14ac:dyDescent="0.25">
      <c r="A56" s="103"/>
      <c r="B56" s="48"/>
      <c r="C56" s="48"/>
      <c r="D56" s="48"/>
      <c r="E56" s="51"/>
      <c r="F56" s="48"/>
      <c r="G56" s="48"/>
      <c r="H56" s="16"/>
      <c r="I56" s="72"/>
      <c r="J56" s="16"/>
      <c r="K56" s="16"/>
      <c r="L56" s="16"/>
      <c r="M56" s="16"/>
      <c r="N56" s="16"/>
      <c r="O56" s="16"/>
      <c r="P56" s="16"/>
      <c r="Q56" s="16"/>
    </row>
    <row r="57" spans="1:17" ht="7.5" customHeight="1" x14ac:dyDescent="0.25">
      <c r="A57" s="103"/>
      <c r="B57" s="48"/>
      <c r="C57" s="48"/>
      <c r="D57" s="48"/>
      <c r="E57" s="51"/>
      <c r="F57" s="48"/>
      <c r="G57" s="48"/>
      <c r="H57" s="16"/>
      <c r="I57" s="72"/>
      <c r="J57" s="16"/>
      <c r="K57" s="16"/>
      <c r="L57" s="16"/>
      <c r="M57" s="16"/>
      <c r="N57" s="16"/>
      <c r="O57" s="16"/>
      <c r="P57" s="16"/>
      <c r="Q57" s="16"/>
    </row>
    <row r="58" spans="1:17" x14ac:dyDescent="0.25">
      <c r="A58" s="103"/>
      <c r="B58" s="48"/>
      <c r="C58" s="48"/>
      <c r="D58" s="48"/>
      <c r="E58" s="51"/>
      <c r="F58" s="48"/>
      <c r="G58" s="48"/>
      <c r="H58" s="16"/>
      <c r="I58" s="72"/>
      <c r="J58" s="16"/>
      <c r="K58" s="16"/>
      <c r="L58" s="16"/>
      <c r="M58" s="16"/>
      <c r="N58" s="16"/>
      <c r="O58" s="16"/>
      <c r="P58" s="16"/>
      <c r="Q58" s="16"/>
    </row>
    <row r="59" spans="1:17" ht="6.75" customHeight="1" x14ac:dyDescent="0.3">
      <c r="A59" s="103"/>
      <c r="B59" s="48"/>
      <c r="C59" s="48"/>
      <c r="D59" s="48"/>
      <c r="E59" s="51"/>
      <c r="F59" s="48"/>
      <c r="G59" s="48"/>
      <c r="H59" s="16"/>
      <c r="I59" s="104"/>
      <c r="J59" s="16"/>
      <c r="K59" s="42"/>
      <c r="L59" s="16"/>
      <c r="M59" s="41"/>
      <c r="N59" s="16"/>
      <c r="O59" s="16"/>
      <c r="P59" s="42"/>
      <c r="Q59" s="43"/>
    </row>
    <row r="60" spans="1:17" x14ac:dyDescent="0.25">
      <c r="A60" s="103"/>
      <c r="B60" s="48"/>
      <c r="C60" s="48"/>
      <c r="D60" s="48"/>
      <c r="E60" s="51"/>
      <c r="F60" s="48"/>
      <c r="G60" s="48"/>
      <c r="H60" s="16"/>
      <c r="I60" s="72"/>
    </row>
    <row r="61" spans="1:17" ht="8.25" customHeight="1" x14ac:dyDescent="0.25">
      <c r="A61" s="103"/>
      <c r="B61" s="48"/>
      <c r="C61" s="48"/>
      <c r="D61" s="48"/>
      <c r="E61" s="51"/>
      <c r="F61" s="48"/>
      <c r="G61" s="48"/>
      <c r="H61" s="16"/>
      <c r="I61" s="72"/>
    </row>
    <row r="62" spans="1:17" x14ac:dyDescent="0.25">
      <c r="A62" s="103"/>
      <c r="B62" s="48"/>
      <c r="C62" s="48"/>
      <c r="D62" s="48"/>
      <c r="E62" s="51"/>
      <c r="F62" s="48"/>
      <c r="G62" s="48"/>
      <c r="H62" s="16"/>
      <c r="I62" s="72"/>
    </row>
    <row r="63" spans="1:17" ht="8.25" customHeight="1" x14ac:dyDescent="0.25">
      <c r="A63" s="103"/>
      <c r="B63" s="48"/>
      <c r="C63" s="48"/>
      <c r="D63" s="48"/>
      <c r="E63" s="51"/>
      <c r="F63" s="48"/>
      <c r="G63" s="48"/>
      <c r="H63" s="16"/>
      <c r="I63" s="72"/>
    </row>
    <row r="64" spans="1:17" x14ac:dyDescent="0.25">
      <c r="A64" s="103"/>
      <c r="B64" s="48"/>
      <c r="C64" s="48"/>
      <c r="D64" s="48"/>
      <c r="E64" s="51"/>
      <c r="F64" s="48"/>
      <c r="G64" s="48"/>
      <c r="H64" s="16"/>
      <c r="I64" s="72"/>
    </row>
    <row r="65" spans="1:9" ht="8.25" customHeight="1" x14ac:dyDescent="0.25">
      <c r="A65" s="103"/>
      <c r="B65" s="48"/>
      <c r="C65" s="48"/>
      <c r="D65" s="48"/>
      <c r="E65" s="51"/>
      <c r="F65" s="48"/>
      <c r="G65" s="48"/>
      <c r="H65" s="16"/>
      <c r="I65" s="72"/>
    </row>
    <row r="66" spans="1:9" x14ac:dyDescent="0.25">
      <c r="A66" s="103"/>
      <c r="B66" s="48"/>
      <c r="C66" s="48"/>
      <c r="D66" s="48"/>
      <c r="E66" s="51"/>
      <c r="F66" s="48"/>
      <c r="G66" s="48"/>
      <c r="H66" s="16"/>
      <c r="I66" s="72"/>
    </row>
    <row r="67" spans="1:9" x14ac:dyDescent="0.25">
      <c r="A67" s="105"/>
      <c r="B67" s="106"/>
      <c r="C67" s="106"/>
      <c r="D67" s="106"/>
      <c r="E67" s="107"/>
      <c r="F67" s="106"/>
      <c r="G67" s="106"/>
      <c r="H67" s="75"/>
      <c r="I67" s="76"/>
    </row>
    <row r="68" spans="1:9" x14ac:dyDescent="0.25">
      <c r="A68" s="48"/>
      <c r="B68" s="48"/>
      <c r="C68" s="48"/>
      <c r="D68" s="48"/>
      <c r="E68" s="48"/>
      <c r="F68" s="48"/>
      <c r="G68" s="48"/>
    </row>
    <row r="69" spans="1:9" x14ac:dyDescent="0.25">
      <c r="A69" s="70"/>
      <c r="B69" s="48"/>
      <c r="C69" s="48"/>
      <c r="D69" s="48"/>
      <c r="E69" s="48"/>
      <c r="F69" s="46"/>
      <c r="G69" s="48"/>
    </row>
    <row r="70" spans="1:9" x14ac:dyDescent="0.25">
      <c r="A70" s="70"/>
      <c r="B70" s="48"/>
      <c r="C70" s="48"/>
      <c r="D70" s="48"/>
      <c r="E70" s="48"/>
      <c r="F70" s="48"/>
      <c r="G70" s="48"/>
    </row>
    <row r="71" spans="1:9" x14ac:dyDescent="0.25">
      <c r="A71" s="70"/>
      <c r="B71" s="48"/>
      <c r="C71" s="48"/>
      <c r="D71" s="49"/>
      <c r="E71" s="48"/>
      <c r="F71" s="48"/>
      <c r="G71" s="48"/>
    </row>
    <row r="72" spans="1:9" ht="6.75" customHeight="1" x14ac:dyDescent="0.25">
      <c r="A72" s="70"/>
      <c r="B72" s="48"/>
      <c r="C72" s="48"/>
      <c r="D72" s="49"/>
      <c r="E72" s="48"/>
      <c r="F72" s="48"/>
      <c r="G72" s="48"/>
    </row>
    <row r="73" spans="1:9" x14ac:dyDescent="0.25">
      <c r="A73" s="70"/>
      <c r="B73" s="48"/>
      <c r="C73" s="48"/>
      <c r="D73" s="48"/>
      <c r="E73" s="48"/>
      <c r="F73" s="48"/>
      <c r="G73" s="48"/>
    </row>
    <row r="74" spans="1:9" x14ac:dyDescent="0.25">
      <c r="A74" s="70"/>
      <c r="B74" s="48"/>
      <c r="C74" s="48"/>
      <c r="D74" s="48"/>
      <c r="E74" s="50"/>
      <c r="F74" s="48"/>
      <c r="G74" s="48"/>
    </row>
    <row r="75" spans="1:9" ht="6.75" customHeight="1" x14ac:dyDescent="0.25">
      <c r="A75" s="70"/>
      <c r="B75" s="48"/>
      <c r="C75" s="48"/>
      <c r="D75" s="48"/>
      <c r="E75" s="50"/>
      <c r="F75" s="48"/>
      <c r="G75" s="48"/>
    </row>
    <row r="76" spans="1:9" x14ac:dyDescent="0.25">
      <c r="A76" s="70"/>
      <c r="B76" s="48"/>
      <c r="C76" s="48"/>
      <c r="D76" s="48"/>
      <c r="E76" s="48"/>
      <c r="F76" s="48"/>
      <c r="G76" s="48"/>
    </row>
    <row r="77" spans="1:9" ht="6.75" customHeight="1" x14ac:dyDescent="0.25">
      <c r="A77" s="70"/>
      <c r="B77" s="48"/>
      <c r="C77" s="48"/>
      <c r="D77" s="48"/>
      <c r="E77" s="51"/>
      <c r="F77" s="48"/>
      <c r="G77" s="48"/>
    </row>
    <row r="78" spans="1:9" x14ac:dyDescent="0.25">
      <c r="A78" s="70"/>
      <c r="B78" s="48"/>
      <c r="C78" s="48"/>
      <c r="D78" s="48"/>
      <c r="E78" s="51"/>
      <c r="F78" s="48"/>
      <c r="G78" s="48"/>
    </row>
    <row r="79" spans="1:9" x14ac:dyDescent="0.25">
      <c r="A79" s="48"/>
      <c r="B79" s="48"/>
      <c r="C79" s="48"/>
      <c r="D79" s="48"/>
      <c r="E79" s="52"/>
      <c r="F79" s="48"/>
      <c r="G79" s="48"/>
    </row>
    <row r="80" spans="1:9" x14ac:dyDescent="0.25">
      <c r="A80" s="16"/>
      <c r="B80" s="16"/>
      <c r="C80" s="16"/>
      <c r="D80" s="16"/>
      <c r="E80" s="16"/>
      <c r="F80" s="16"/>
      <c r="G80" s="16"/>
    </row>
  </sheetData>
  <mergeCells count="4">
    <mergeCell ref="A2:I2"/>
    <mergeCell ref="A7:I7"/>
    <mergeCell ref="A8:I8"/>
    <mergeCell ref="A9:I9"/>
  </mergeCells>
  <dataValidations disablePrompts="1" count="1">
    <dataValidation type="list" allowBlank="1" showInputMessage="1" showErrorMessage="1" sqref="E45" xr:uid="{00000000-0002-0000-0300-000000000000}">
      <formula1>#REF!</formula1>
    </dataValidation>
  </dataValidations>
  <printOptions horizontalCentered="1" verticalCentered="1"/>
  <pageMargins left="0.23622047244094491" right="0.23622047244094491" top="0.74803149606299213" bottom="0.74803149606299213" header="0.31496062992125984" footer="0.31496062992125984"/>
  <pageSetup paperSize="5" orientation="portrait" horizontalDpi="1200" verticalDpi="1200" r:id="rId1"/>
  <headerFooter>
    <oddHeader>&amp;R
&amp;G</oddHeader>
    <oddFooter>&amp;L&amp;"-,Gras italique"&amp;10www.enviro-step.ca
info@enviro-step.ca&amp;C&amp;G&amp;RWorksheet.V1_Jan2017</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H23"/>
  <sheetViews>
    <sheetView workbookViewId="0">
      <selection activeCell="E23" sqref="E23"/>
    </sheetView>
  </sheetViews>
  <sheetFormatPr baseColWidth="10" defaultRowHeight="15" x14ac:dyDescent="0.25"/>
  <sheetData>
    <row r="3" spans="2:8" x14ac:dyDescent="0.25">
      <c r="B3" t="s">
        <v>163</v>
      </c>
      <c r="D3" t="s">
        <v>174</v>
      </c>
      <c r="F3" t="s">
        <v>204</v>
      </c>
      <c r="H3">
        <v>6.36</v>
      </c>
    </row>
    <row r="4" spans="2:8" x14ac:dyDescent="0.25">
      <c r="B4" t="s">
        <v>164</v>
      </c>
      <c r="D4" t="s">
        <v>173</v>
      </c>
      <c r="F4" t="s">
        <v>205</v>
      </c>
      <c r="H4">
        <v>8.31</v>
      </c>
    </row>
    <row r="5" spans="2:8" x14ac:dyDescent="0.25">
      <c r="D5" t="s">
        <v>172</v>
      </c>
      <c r="F5" t="s">
        <v>206</v>
      </c>
      <c r="H5">
        <v>8.31</v>
      </c>
    </row>
    <row r="6" spans="2:8" x14ac:dyDescent="0.25">
      <c r="F6" t="s">
        <v>207</v>
      </c>
      <c r="H6">
        <v>8.31</v>
      </c>
    </row>
    <row r="7" spans="2:8" x14ac:dyDescent="0.25">
      <c r="F7" t="s">
        <v>208</v>
      </c>
      <c r="H7">
        <v>8.8000000000000007</v>
      </c>
    </row>
    <row r="8" spans="2:8" x14ac:dyDescent="0.25">
      <c r="F8" t="s">
        <v>209</v>
      </c>
      <c r="H8">
        <v>8.8000000000000007</v>
      </c>
    </row>
    <row r="9" spans="2:8" x14ac:dyDescent="0.25">
      <c r="F9" t="s">
        <v>210</v>
      </c>
      <c r="H9">
        <v>10.76</v>
      </c>
    </row>
    <row r="10" spans="2:8" x14ac:dyDescent="0.25">
      <c r="F10" t="s">
        <v>211</v>
      </c>
      <c r="H10">
        <v>13.7</v>
      </c>
    </row>
    <row r="11" spans="2:8" x14ac:dyDescent="0.25">
      <c r="F11" t="s">
        <v>212</v>
      </c>
      <c r="H11">
        <v>16.63</v>
      </c>
    </row>
    <row r="12" spans="2:8" x14ac:dyDescent="0.25">
      <c r="F12" t="s">
        <v>213</v>
      </c>
      <c r="H12">
        <v>13.7</v>
      </c>
    </row>
    <row r="13" spans="2:8" x14ac:dyDescent="0.25">
      <c r="F13" t="s">
        <v>214</v>
      </c>
      <c r="H13">
        <v>12.72</v>
      </c>
    </row>
    <row r="14" spans="2:8" x14ac:dyDescent="0.25">
      <c r="F14" t="s">
        <v>215</v>
      </c>
      <c r="H14">
        <v>22.02</v>
      </c>
    </row>
    <row r="15" spans="2:8" x14ac:dyDescent="0.25">
      <c r="F15" t="s">
        <v>216</v>
      </c>
      <c r="H15">
        <v>29.35</v>
      </c>
    </row>
    <row r="16" spans="2:8" x14ac:dyDescent="0.25">
      <c r="F16" t="s">
        <v>217</v>
      </c>
      <c r="H16">
        <v>29.35</v>
      </c>
    </row>
    <row r="23" spans="5:5" ht="15.75" x14ac:dyDescent="0.25">
      <c r="E23" s="171" t="s">
        <v>201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DESIGN WORKSHEET BED</vt:lpstr>
      <vt:lpstr>DESIGN WORKSHEET TRENCH</vt:lpstr>
      <vt:lpstr>SIEVE ANALYSIS</vt:lpstr>
      <vt:lpstr>PAPER WORKSHEET</vt:lpstr>
      <vt:lpstr>Feuil1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PARENTS</dc:creator>
  <cp:lastModifiedBy>Dominic Mercier</cp:lastModifiedBy>
  <cp:lastPrinted>2021-05-13T20:24:15Z</cp:lastPrinted>
  <dcterms:created xsi:type="dcterms:W3CDTF">2015-03-30T23:25:14Z</dcterms:created>
  <dcterms:modified xsi:type="dcterms:W3CDTF">2021-05-13T20:24:18Z</dcterms:modified>
</cp:coreProperties>
</file>