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defaultThemeVersion="124226"/>
  <mc:AlternateContent xmlns:mc="http://schemas.openxmlformats.org/markup-compatibility/2006">
    <mc:Choice Requires="x15">
      <x15ac:absPath xmlns:x15ac="http://schemas.microsoft.com/office/spreadsheetml/2010/11/ac" url="C:\Users\merci\Dropbox\PRODUITS\ELJEN\DESIGN\ONTARIO\"/>
    </mc:Choice>
  </mc:AlternateContent>
  <xr:revisionPtr revIDLastSave="0" documentId="13_ncr:1_{46F13529-5EDF-431D-ADA3-DCA9C7166CDC}" xr6:coauthVersionLast="46" xr6:coauthVersionMax="46" xr10:uidLastSave="{00000000-0000-0000-0000-000000000000}"/>
  <bookViews>
    <workbookView xWindow="0" yWindow="600" windowWidth="28800" windowHeight="15600" xr2:uid="{00000000-000D-0000-FFFF-FFFF00000000}"/>
  </bookViews>
  <sheets>
    <sheet name="ONTARIO DESIGN TOOL" sheetId="4" r:id="rId1"/>
    <sheet name="SAND VERIFICATION TOOL" sheetId="7" r:id="rId2"/>
    <sheet name="Feuil3" sheetId="3" r:id="rId3"/>
    <sheet name="Plan View" sheetId="8" r:id="rId4"/>
    <sheet name="Cross Section" sheetId="9" r:id="rId5"/>
    <sheet name="Cheat Sheet" sheetId="10" r:id="rId6"/>
  </sheets>
  <definedNames>
    <definedName name="CrossLookUp">INDEX('Cross Section'!$B$2:!$E$7,MATCH('Cross Section'!$G$1,'Cross Section'!$A$2:$A$7,0),MATCH('Cross Section'!$F$1,'Cross Section'!$B$1:$E$1,0))</definedName>
    <definedName name="PlanLookUp">INDEX('Plan View'!$B$2:$C$7,MATCH('Plan View'!$D$1,'Plan View'!$A$2:$A$7,0),IF('ONTARIO DESIGN TOOL'!$E$72=0,1,2))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6" i="4" l="1"/>
  <c r="H25" i="4"/>
  <c r="G1" i="9"/>
  <c r="D1" i="8"/>
  <c r="E1" i="8" s="1"/>
  <c r="G13" i="7"/>
  <c r="G12" i="7"/>
  <c r="G11" i="7"/>
  <c r="G10" i="7"/>
  <c r="G8" i="7"/>
  <c r="G7" i="7"/>
  <c r="G6" i="7"/>
  <c r="G9" i="7"/>
  <c r="H72" i="4"/>
  <c r="E56" i="4"/>
  <c r="E59" i="4" s="1"/>
  <c r="E63" i="4"/>
  <c r="H63" i="4" s="1"/>
  <c r="H58" i="4"/>
  <c r="H61" i="4"/>
  <c r="H33" i="4"/>
  <c r="E15" i="4"/>
  <c r="H15" i="4" s="1"/>
  <c r="E13" i="4"/>
  <c r="H13" i="4" s="1"/>
  <c r="E69" i="4"/>
  <c r="E74" i="4" s="1"/>
  <c r="H74" i="4" s="1"/>
  <c r="E53" i="4"/>
  <c r="E38" i="4"/>
  <c r="E32" i="4"/>
  <c r="F1" i="9" s="1"/>
  <c r="E21" i="4"/>
  <c r="H21" i="4" s="1"/>
  <c r="E18" i="4"/>
  <c r="H18" i="4" s="1"/>
  <c r="E82" i="4" l="1"/>
  <c r="G2" i="9"/>
  <c r="H69" i="4"/>
  <c r="E71" i="4"/>
  <c r="H71" i="4" s="1"/>
  <c r="E23" i="4"/>
  <c r="E34" i="4"/>
  <c r="H32" i="4"/>
  <c r="F2" i="9"/>
  <c r="E35" i="4"/>
  <c r="H56" i="4"/>
  <c r="E85" i="4" l="1"/>
  <c r="H23" i="4"/>
  <c r="E27" i="4"/>
  <c r="H27" i="4" s="1"/>
  <c r="F111" i="4"/>
  <c r="H111" i="4" s="1"/>
  <c r="H35" i="4"/>
  <c r="E40" i="4" l="1"/>
  <c r="E45" i="4"/>
  <c r="E68" i="4" s="1"/>
  <c r="E46" i="4" s="1"/>
  <c r="F110" i="4" l="1"/>
  <c r="H110" i="4" s="1"/>
  <c r="F107" i="4"/>
  <c r="H107" i="4" s="1"/>
  <c r="E64" i="4"/>
  <c r="E60" i="4"/>
  <c r="H60" i="4" s="1"/>
  <c r="H40" i="4"/>
  <c r="E70" i="4"/>
  <c r="H70" i="4" s="1"/>
  <c r="E67" i="4"/>
  <c r="E73" i="4" l="1"/>
  <c r="E84" i="4" l="1"/>
  <c r="F118" i="4" s="1"/>
  <c r="H118" i="4" s="1"/>
  <c r="F117" i="4"/>
  <c r="H117" i="4" s="1"/>
  <c r="H73" i="4"/>
  <c r="F114" i="4"/>
  <c r="F115" i="4" s="1"/>
  <c r="H115" i="4" l="1"/>
  <c r="H114" i="4"/>
</calcChain>
</file>

<file path=xl/sharedStrings.xml><?xml version="1.0" encoding="utf-8"?>
<sst xmlns="http://schemas.openxmlformats.org/spreadsheetml/2006/main" count="225" uniqueCount="147">
  <si>
    <t>Size (mm)</t>
  </si>
  <si>
    <t>Sieve #</t>
  </si>
  <si>
    <t>MIN C33</t>
  </si>
  <si>
    <t>MAX C33</t>
  </si>
  <si>
    <t>3/8 in</t>
  </si>
  <si>
    <t>#4</t>
  </si>
  <si>
    <t>#8</t>
  </si>
  <si>
    <t>#16</t>
  </si>
  <si>
    <t>#30</t>
  </si>
  <si>
    <t>#50</t>
  </si>
  <si>
    <t>#100</t>
  </si>
  <si>
    <t>ESTABLISHING DAILY DESIGN FLOW</t>
  </si>
  <si>
    <t>Number of Bedrooms:</t>
  </si>
  <si>
    <t>L/d</t>
  </si>
  <si>
    <t>bedrooms</t>
  </si>
  <si>
    <t>Total number of fixture units</t>
  </si>
  <si>
    <t>Additional flow as per fixture units</t>
  </si>
  <si>
    <t>Total fixture units</t>
  </si>
  <si>
    <t>Total daily design flow</t>
  </si>
  <si>
    <t>%</t>
  </si>
  <si>
    <t>NUMBER OF ELJEN MODULES</t>
  </si>
  <si>
    <t>Minimal number of ELJEN GSF A42 Modules</t>
  </si>
  <si>
    <t>Modules</t>
  </si>
  <si>
    <t>m²</t>
  </si>
  <si>
    <t>m</t>
  </si>
  <si>
    <t>mm</t>
  </si>
  <si>
    <t>Number of ELJEN GSF rows</t>
  </si>
  <si>
    <t>Number of modules per row</t>
  </si>
  <si>
    <t>Rows</t>
  </si>
  <si>
    <t>m³</t>
  </si>
  <si>
    <t>VALUE ENTERED BY USER</t>
  </si>
  <si>
    <t>CALCULATED VALUE OR MESSAGE</t>
  </si>
  <si>
    <t>KEY DESIGN INFORMATION</t>
  </si>
  <si>
    <t>Floor space</t>
  </si>
  <si>
    <t>Additional flow as per floor space</t>
  </si>
  <si>
    <t>Percolation time of native soil (T)</t>
  </si>
  <si>
    <t>min/cm</t>
  </si>
  <si>
    <t>Validation of vertical separation</t>
  </si>
  <si>
    <t>Sand to add to meet vertical separation</t>
  </si>
  <si>
    <t>Vertical separation available on site</t>
  </si>
  <si>
    <t>Required vertical separation based on T</t>
  </si>
  <si>
    <t>SYSTEM LAYOUT</t>
  </si>
  <si>
    <t>Type of distribution</t>
  </si>
  <si>
    <t>GRAVITY</t>
  </si>
  <si>
    <t>LOW PRESSURE</t>
  </si>
  <si>
    <t>Validation of slope (must be &lt;25%)</t>
  </si>
  <si>
    <t>tons</t>
  </si>
  <si>
    <t>Validation of area</t>
  </si>
  <si>
    <t>Flow Rate for bedroom between 1 and 5</t>
  </si>
  <si>
    <t>Additional flow rate for bedroom over 5</t>
  </si>
  <si>
    <t>inch</t>
  </si>
  <si>
    <t>ft²</t>
  </si>
  <si>
    <t>gpd</t>
  </si>
  <si>
    <t>(Based on 95 L/mod)</t>
  </si>
  <si>
    <t>ft</t>
  </si>
  <si>
    <t>Minimal required width of System</t>
  </si>
  <si>
    <t>in</t>
  </si>
  <si>
    <t>Max length criteria</t>
  </si>
  <si>
    <t>EXTREMITY</t>
  </si>
  <si>
    <t>CENTER</t>
  </si>
  <si>
    <t>Distribution feeding point</t>
  </si>
  <si>
    <t>of rows</t>
  </si>
  <si>
    <t>m MAX</t>
  </si>
  <si>
    <t>MAX length criteria verification</t>
  </si>
  <si>
    <t>Location:</t>
  </si>
  <si>
    <t>Project :</t>
  </si>
  <si>
    <t>#200</t>
  </si>
  <si>
    <t>RESULTS (% passing)</t>
  </si>
  <si>
    <t>Enter results for % passing from sample sieve analysis</t>
  </si>
  <si>
    <t>Check</t>
  </si>
  <si>
    <t>ELJEN sand specifications and verification tool</t>
  </si>
  <si>
    <t>REF. ON</t>
  </si>
  <si>
    <t>SKETCH</t>
  </si>
  <si>
    <t>"D"</t>
  </si>
  <si>
    <t>"M"</t>
  </si>
  <si>
    <t>"E"</t>
  </si>
  <si>
    <t>"S"</t>
  </si>
  <si>
    <t>"R"</t>
  </si>
  <si>
    <t>"L"</t>
  </si>
  <si>
    <t>"W"</t>
  </si>
  <si>
    <t>Chosen Width of System</t>
  </si>
  <si>
    <t>T</t>
  </si>
  <si>
    <t>VS</t>
  </si>
  <si>
    <t>&lt;= 6</t>
  </si>
  <si>
    <t>&gt; 50</t>
  </si>
  <si>
    <t>&lt; 600</t>
  </si>
  <si>
    <t>7 - 49</t>
  </si>
  <si>
    <t>&lt;450</t>
  </si>
  <si>
    <t>= 50</t>
  </si>
  <si>
    <t>7 - 50</t>
  </si>
  <si>
    <t>= 450</t>
  </si>
  <si>
    <t>= 600</t>
  </si>
  <si>
    <t>451 - 1074</t>
  </si>
  <si>
    <t>601 - 1374</t>
  </si>
  <si>
    <t>&gt;= 1075</t>
  </si>
  <si>
    <t>&gt;=1375</t>
  </si>
  <si>
    <t>&gt;=450</t>
  </si>
  <si>
    <t>IMPORTANT TO READ THE FOLLOWING NOTE:</t>
  </si>
  <si>
    <t>Selected number of ELJEN GSF A42 modules</t>
  </si>
  <si>
    <t>(based on the nb of rows selected)</t>
  </si>
  <si>
    <t>(CAN BE ADAPTED BY THE DESIGNER IF NEEDED)</t>
  </si>
  <si>
    <t>Select</t>
  </si>
  <si>
    <t>Enter value</t>
  </si>
  <si>
    <t>Length of System (max 18m or 30m)</t>
  </si>
  <si>
    <t>Raised system required</t>
  </si>
  <si>
    <t>Estimated volume of imported sand for vertical separation</t>
  </si>
  <si>
    <t>Estimated volume of ASTM C33</t>
  </si>
  <si>
    <t>Estimated volume of imported sand</t>
  </si>
  <si>
    <r>
      <t>Spacing between rows</t>
    </r>
    <r>
      <rPr>
        <sz val="10"/>
        <color theme="1"/>
        <rFont val="Calibri"/>
        <family val="2"/>
        <scheme val="minor"/>
      </rPr>
      <t xml:space="preserve"> (side to side of module)</t>
    </r>
  </si>
  <si>
    <r>
      <t>Spacing at extremities</t>
    </r>
    <r>
      <rPr>
        <sz val="10"/>
        <color theme="1"/>
        <rFont val="Calibri"/>
        <family val="2"/>
        <scheme val="minor"/>
      </rPr>
      <t xml:space="preserve"> (end of module to end of sand)</t>
    </r>
  </si>
  <si>
    <r>
      <t xml:space="preserve">Lateral spacing </t>
    </r>
    <r>
      <rPr>
        <sz val="10"/>
        <color theme="1"/>
        <rFont val="Calibri"/>
        <family val="2"/>
        <scheme val="minor"/>
      </rPr>
      <t>(side of module to lateral edge of sand)</t>
    </r>
  </si>
  <si>
    <r>
      <t>Spacing of modules</t>
    </r>
    <r>
      <rPr>
        <sz val="10"/>
        <color theme="1"/>
        <rFont val="Calibri"/>
        <family val="2"/>
        <scheme val="minor"/>
      </rPr>
      <t xml:space="preserve"> (within a row)</t>
    </r>
  </si>
  <si>
    <t>Validation of the number of rows</t>
  </si>
  <si>
    <t>DISCLAIMER :</t>
  </si>
  <si>
    <t>MINIMUM ASTM C33 SPECIFIED SAND AND IMPORTED SAND REQUIREMENTS</t>
  </si>
  <si>
    <t>This worksheet allows for the design of ELJEN GSF Systems using rectangular dispersal beds.  The worksheet helps in determining the area and dimensions of the dispersal bed, the number of rows and the number of ELJEN modules required.  The designer has a lot more flexibility in the design which is not covered in this worksheet but detailed in the Ontario Design and Installatin Manual.  For example, modules in a row can be placed end to end, spaced one another or can form smaller groups of even number of modules.  ELJEN GSF Systems can also be designed using irregular shape dispersal beds, multiples beds.  ELJEN GSF design also allows for uneven distribution of the modules over the dispersal bed when it is required to comply with minimum clearances as per article 8.2.1.6 of the OBC.  
For any design not covered by this worksheet, please refer to the ELJEN GSF Ontario Design and Installation Manual or contact Enviro-STEP Technologies Technical Support at 877-925-7496 or support@enviro-step.ca</t>
  </si>
  <si>
    <r>
      <t>Safety factor</t>
    </r>
    <r>
      <rPr>
        <sz val="10"/>
        <color theme="1"/>
        <rFont val="Calibri"/>
        <family val="2"/>
        <scheme val="minor"/>
      </rPr>
      <t xml:space="preserve"> (at designer's discretion)</t>
    </r>
  </si>
  <si>
    <t>m² floor space</t>
  </si>
  <si>
    <t>CROSS SECTION VIEW</t>
  </si>
  <si>
    <t>PLAN VIEW</t>
  </si>
  <si>
    <t>Is the system partially or fully raised ?</t>
  </si>
  <si>
    <t>YES</t>
  </si>
  <si>
    <t>NO</t>
  </si>
  <si>
    <t>Height above natural ground (uphill side)</t>
  </si>
  <si>
    <t>Height above natural ground (downhill side)</t>
  </si>
  <si>
    <t>mm (based on slope entered above)</t>
  </si>
  <si>
    <t>Slope of side berms</t>
  </si>
  <si>
    <t>1 Vertical to</t>
  </si>
  <si>
    <t>Horizontal</t>
  </si>
  <si>
    <t>Slope of natural ground</t>
  </si>
  <si>
    <t>Total width including berms (approximative)</t>
  </si>
  <si>
    <t>Total height including berms (approximative)</t>
  </si>
  <si>
    <t>Heigth of backfill over modules (min 300mm)</t>
  </si>
  <si>
    <t>SOIL PERCOLATION, VERTICAL SEPARATION AND SIZE OF DISPERSAL AREA</t>
  </si>
  <si>
    <t>Minimal Dispersal Area required (QT/400)</t>
  </si>
  <si>
    <t>Total length of dispersal area</t>
  </si>
  <si>
    <t>Total width of dispersal area</t>
  </si>
  <si>
    <r>
      <t xml:space="preserve">Volume of granular material </t>
    </r>
    <r>
      <rPr>
        <b/>
        <u/>
        <sz val="11"/>
        <color theme="1"/>
        <rFont val="Calibri"/>
        <family val="2"/>
        <scheme val="minor"/>
      </rPr>
      <t>if using only ASTM C33 sand for both dispersal area and vertical separation</t>
    </r>
    <r>
      <rPr>
        <b/>
        <sz val="11"/>
        <color theme="1"/>
        <rFont val="Calibri"/>
        <family val="2"/>
        <scheme val="minor"/>
      </rPr>
      <t>:</t>
    </r>
  </si>
  <si>
    <r>
      <t xml:space="preserve">Volume of granular material </t>
    </r>
    <r>
      <rPr>
        <b/>
        <u/>
        <sz val="11"/>
        <color theme="1"/>
        <rFont val="Calibri"/>
        <family val="2"/>
        <scheme val="minor"/>
      </rPr>
      <t>if using ASTM C33 sand for dispersal area and imported sand for vertical separation</t>
    </r>
    <r>
      <rPr>
        <b/>
        <sz val="11"/>
        <color theme="1"/>
        <rFont val="Calibri"/>
        <family val="2"/>
        <scheme val="minor"/>
      </rPr>
      <t>:</t>
    </r>
  </si>
  <si>
    <r>
      <t>Volume of granular material</t>
    </r>
    <r>
      <rPr>
        <b/>
        <u/>
        <sz val="11"/>
        <color theme="1"/>
        <rFont val="Calibri"/>
        <family val="2"/>
        <scheme val="minor"/>
      </rPr>
      <t xml:space="preserve"> if using minimum ASTM C33 sand with imported sand for remaining of dispersal area:</t>
    </r>
  </si>
  <si>
    <t>Estimated volume of backfill over the absortion bed</t>
  </si>
  <si>
    <t>Estimated volume of backfill for the berms (if raised)</t>
  </si>
  <si>
    <t>Volume for backfill over the dispersal area and side berms (if raised or partially raised)</t>
  </si>
  <si>
    <t>Dispersal Area provided</t>
  </si>
  <si>
    <t>ELJEN GSF modules shall be installed with a minimum amount 150 mm of ASTM C33 Specified Sand on each sides and 150mm under the modules.  Once these minimums requirement for ASTM C33 Specified Sand are provided, the remaining of the dispersal area can be filled using ASTM C33 Specified Sand or Imported Sand having a T time between 6 and 10 min/cm and not more than 5% fines passing 0.0074mm (sieve 200). Vertical separation can also be provided using ASTM C33 Specified Sand or Imported Sand. For final backfill over the dispersal area or forming side berm a clean and permeable fill shall be used.</t>
  </si>
  <si>
    <t>SYSTEM LAYOUT (CONTINUED): Additonal information for raised or partially raised beds ONLY</t>
  </si>
  <si>
    <t xml:space="preserve">This worksheet is a design tool to help in configuring ELJEN GSF Systems.  The designer is responsible for adapting the design with the characteristics of the site and any regulation in place as well as complying with Eljen BMEC Authorization and Design and Installation Manual.  Volume of granular material are estimations only and should be considered minimal volume.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</si>
</sst>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0" x14ac:knownFonts="1">
    <font>
      <sz val="11"/>
      <color theme="1"/>
      <name val="Calibri"/>
      <family val="2"/>
      <scheme val="minor"/>
    </font>
    <font>
      <b/>
      <sz val="11"/>
      <color theme="1"/>
      <name val="Calibri"/>
      <family val="2"/>
      <scheme val="minor"/>
    </font>
    <font>
      <i/>
      <sz val="11"/>
      <color theme="1"/>
      <name val="Calibri"/>
      <family val="2"/>
      <scheme val="minor"/>
    </font>
    <font>
      <sz val="11"/>
      <color theme="1"/>
      <name val="Calibri"/>
      <family val="2"/>
      <scheme val="minor"/>
    </font>
    <font>
      <sz val="10"/>
      <color theme="1"/>
      <name val="Calibri"/>
      <family val="2"/>
      <scheme val="minor"/>
    </font>
    <font>
      <sz val="9"/>
      <color theme="1"/>
      <name val="Calibri"/>
      <family val="2"/>
      <scheme val="minor"/>
    </font>
    <font>
      <b/>
      <sz val="10"/>
      <color theme="1"/>
      <name val="Calibri"/>
      <family val="2"/>
      <scheme val="minor"/>
    </font>
    <font>
      <b/>
      <sz val="9"/>
      <color theme="1"/>
      <name val="Calibri"/>
      <family val="2"/>
      <scheme val="minor"/>
    </font>
    <font>
      <sz val="8"/>
      <name val="Calibri"/>
      <family val="2"/>
      <scheme val="minor"/>
    </font>
    <font>
      <b/>
      <u/>
      <sz val="11"/>
      <color theme="1"/>
      <name val="Calibri"/>
      <family val="2"/>
      <scheme val="minor"/>
    </font>
  </fonts>
  <fills count="7">
    <fill>
      <patternFill patternType="none"/>
    </fill>
    <fill>
      <patternFill patternType="gray125"/>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FF00"/>
        <bgColor indexed="64"/>
      </patternFill>
    </fill>
  </fills>
  <borders count="36">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dashed">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top style="medium">
        <color indexed="64"/>
      </top>
      <bottom style="dashed">
        <color indexed="64"/>
      </bottom>
      <diagonal/>
    </border>
    <border>
      <left style="medium">
        <color indexed="64"/>
      </left>
      <right/>
      <top style="dashed">
        <color indexed="64"/>
      </top>
      <bottom style="dashed">
        <color indexed="64"/>
      </bottom>
      <diagonal/>
    </border>
    <border>
      <left/>
      <right style="medium">
        <color indexed="64"/>
      </right>
      <top style="dashed">
        <color indexed="64"/>
      </top>
      <bottom style="dashed">
        <color indexed="64"/>
      </bottom>
      <diagonal/>
    </border>
    <border>
      <left/>
      <right/>
      <top style="dashed">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dashed">
        <color indexed="64"/>
      </top>
      <bottom/>
      <diagonal/>
    </border>
    <border>
      <left/>
      <right/>
      <top style="dashed">
        <color indexed="64"/>
      </top>
      <bottom/>
      <diagonal/>
    </border>
    <border>
      <left/>
      <right style="medium">
        <color indexed="64"/>
      </right>
      <top style="dashed">
        <color indexed="64"/>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s>
  <cellStyleXfs count="1">
    <xf numFmtId="0" fontId="0" fillId="0" borderId="0"/>
  </cellStyleXfs>
  <cellXfs count="145">
    <xf numFmtId="0" fontId="0" fillId="0" borderId="0" xfId="0"/>
    <xf numFmtId="0" fontId="0" fillId="0" borderId="4" xfId="0" applyBorder="1" applyAlignment="1">
      <alignment horizontal="center"/>
    </xf>
    <xf numFmtId="0" fontId="1" fillId="0" borderId="7" xfId="0" applyFont="1" applyBorder="1" applyAlignment="1">
      <alignment horizontal="center"/>
    </xf>
    <xf numFmtId="0" fontId="1" fillId="0" borderId="9" xfId="0" applyFont="1" applyBorder="1" applyAlignment="1">
      <alignment horizontal="center"/>
    </xf>
    <xf numFmtId="0" fontId="0" fillId="0" borderId="6" xfId="0" applyBorder="1" applyAlignment="1">
      <alignment horizontal="center"/>
    </xf>
    <xf numFmtId="0" fontId="0" fillId="0" borderId="0" xfId="0" applyAlignment="1">
      <alignment horizontal="center"/>
    </xf>
    <xf numFmtId="0" fontId="1" fillId="0" borderId="0" xfId="0" applyFont="1" applyAlignment="1">
      <alignment horizontal="center"/>
    </xf>
    <xf numFmtId="0" fontId="1" fillId="0" borderId="0" xfId="0" applyFont="1"/>
    <xf numFmtId="0" fontId="1" fillId="0" borderId="5" xfId="0" applyFont="1" applyBorder="1"/>
    <xf numFmtId="0" fontId="0" fillId="0" borderId="5" xfId="0" applyBorder="1"/>
    <xf numFmtId="0" fontId="1" fillId="0" borderId="13" xfId="0" applyFont="1" applyBorder="1"/>
    <xf numFmtId="0" fontId="1" fillId="0" borderId="15" xfId="0" applyFont="1" applyBorder="1"/>
    <xf numFmtId="0" fontId="0" fillId="0" borderId="14" xfId="0" applyBorder="1"/>
    <xf numFmtId="0" fontId="0" fillId="0" borderId="2" xfId="0" applyBorder="1"/>
    <xf numFmtId="0" fontId="0" fillId="0" borderId="3" xfId="0" applyBorder="1"/>
    <xf numFmtId="164" fontId="2" fillId="0" borderId="0" xfId="0" applyNumberFormat="1" applyFont="1"/>
    <xf numFmtId="0" fontId="2" fillId="0" borderId="3" xfId="0" applyFont="1" applyBorder="1"/>
    <xf numFmtId="0" fontId="1" fillId="0" borderId="2" xfId="0" applyFont="1" applyBorder="1"/>
    <xf numFmtId="0" fontId="1" fillId="0" borderId="7" xfId="0" applyFont="1" applyBorder="1"/>
    <xf numFmtId="0" fontId="1" fillId="0" borderId="8" xfId="0" applyFont="1" applyBorder="1"/>
    <xf numFmtId="164" fontId="2" fillId="0" borderId="8" xfId="0" applyNumberFormat="1" applyFont="1" applyBorder="1"/>
    <xf numFmtId="0" fontId="2" fillId="0" borderId="9" xfId="0" applyFont="1" applyBorder="1"/>
    <xf numFmtId="0" fontId="0" fillId="0" borderId="4" xfId="0" applyBorder="1"/>
    <xf numFmtId="0" fontId="0" fillId="0" borderId="6" xfId="0" applyBorder="1"/>
    <xf numFmtId="1" fontId="2" fillId="0" borderId="0" xfId="0" applyNumberFormat="1" applyFont="1"/>
    <xf numFmtId="0" fontId="2" fillId="0" borderId="0" xfId="0" applyFont="1"/>
    <xf numFmtId="0" fontId="0" fillId="0" borderId="3" xfId="0" applyBorder="1" applyAlignment="1">
      <alignment horizontal="right"/>
    </xf>
    <xf numFmtId="0" fontId="0" fillId="0" borderId="0" xfId="0" applyAlignment="1">
      <alignment horizontal="right"/>
    </xf>
    <xf numFmtId="0" fontId="1" fillId="3" borderId="8" xfId="0" applyFont="1" applyFill="1" applyBorder="1" applyAlignment="1">
      <alignment horizontal="center"/>
    </xf>
    <xf numFmtId="0" fontId="1" fillId="3" borderId="1" xfId="0" applyFont="1" applyFill="1" applyBorder="1" applyAlignment="1">
      <alignment horizontal="center"/>
    </xf>
    <xf numFmtId="0" fontId="0" fillId="3" borderId="5" xfId="0" applyFill="1" applyBorder="1" applyAlignment="1">
      <alignment horizontal="center"/>
    </xf>
    <xf numFmtId="0" fontId="0" fillId="3" borderId="10" xfId="0" applyFill="1"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3" borderId="22" xfId="0" applyFill="1" applyBorder="1" applyAlignment="1">
      <alignment horizontal="center"/>
    </xf>
    <xf numFmtId="0" fontId="0" fillId="3" borderId="19" xfId="0" applyFill="1" applyBorder="1" applyAlignment="1">
      <alignment horizontal="center"/>
    </xf>
    <xf numFmtId="0" fontId="0" fillId="0" borderId="23" xfId="0" applyBorder="1" applyAlignment="1">
      <alignment horizontal="center"/>
    </xf>
    <xf numFmtId="0" fontId="0" fillId="0" borderId="24" xfId="0" applyBorder="1" applyAlignment="1">
      <alignment horizontal="center"/>
    </xf>
    <xf numFmtId="0" fontId="0" fillId="3" borderId="25" xfId="0" applyFill="1" applyBorder="1" applyAlignment="1">
      <alignment horizontal="center"/>
    </xf>
    <xf numFmtId="0" fontId="0" fillId="3" borderId="26" xfId="0" applyFill="1" applyBorder="1" applyAlignment="1">
      <alignment horizontal="center"/>
    </xf>
    <xf numFmtId="0" fontId="1" fillId="4" borderId="1" xfId="0" applyFont="1" applyFill="1" applyBorder="1" applyAlignment="1">
      <alignment horizontal="center"/>
    </xf>
    <xf numFmtId="0" fontId="0" fillId="4" borderId="19" xfId="0" applyFill="1" applyBorder="1" applyAlignment="1">
      <alignment horizontal="center"/>
    </xf>
    <xf numFmtId="0" fontId="0" fillId="4" borderId="26" xfId="0" applyFill="1" applyBorder="1" applyAlignment="1">
      <alignment horizontal="center"/>
    </xf>
    <xf numFmtId="0" fontId="0" fillId="4" borderId="27" xfId="0" applyFill="1" applyBorder="1" applyAlignment="1">
      <alignment horizontal="center"/>
    </xf>
    <xf numFmtId="0" fontId="3" fillId="0" borderId="0" xfId="0" applyFont="1"/>
    <xf numFmtId="0" fontId="1" fillId="2" borderId="0" xfId="0" applyFont="1" applyFill="1"/>
    <xf numFmtId="0" fontId="0" fillId="2" borderId="0" xfId="0" applyFill="1" applyProtection="1">
      <protection locked="0"/>
    </xf>
    <xf numFmtId="0" fontId="0" fillId="2" borderId="0" xfId="0" applyFill="1" applyAlignment="1" applyProtection="1">
      <alignment horizontal="center"/>
      <protection locked="0"/>
    </xf>
    <xf numFmtId="0" fontId="0" fillId="2" borderId="0" xfId="0" applyFill="1" applyAlignment="1" applyProtection="1">
      <alignment horizontal="right"/>
      <protection locked="0"/>
    </xf>
    <xf numFmtId="0" fontId="0" fillId="3" borderId="0" xfId="0" applyFill="1"/>
    <xf numFmtId="0" fontId="0" fillId="3" borderId="8" xfId="0" applyFill="1" applyBorder="1"/>
    <xf numFmtId="0" fontId="1" fillId="3" borderId="7" xfId="0" applyFont="1" applyFill="1" applyBorder="1"/>
    <xf numFmtId="0" fontId="0" fillId="3" borderId="9" xfId="0" applyFill="1" applyBorder="1"/>
    <xf numFmtId="0" fontId="1" fillId="3" borderId="0" xfId="0" applyFont="1" applyFill="1"/>
    <xf numFmtId="0" fontId="1" fillId="3" borderId="8" xfId="0" applyFont="1" applyFill="1" applyBorder="1"/>
    <xf numFmtId="0" fontId="0" fillId="3" borderId="0" xfId="0" applyFill="1" applyAlignment="1">
      <alignment horizontal="center"/>
    </xf>
    <xf numFmtId="0" fontId="1" fillId="3" borderId="0" xfId="0" applyFont="1" applyFill="1" applyAlignment="1">
      <alignment horizontal="center"/>
    </xf>
    <xf numFmtId="0" fontId="0" fillId="3" borderId="0" xfId="0" applyFill="1" applyAlignment="1">
      <alignment horizontal="right"/>
    </xf>
    <xf numFmtId="0" fontId="1" fillId="5" borderId="28" xfId="0" applyFont="1" applyFill="1" applyBorder="1" applyAlignment="1">
      <alignment horizontal="center"/>
    </xf>
    <xf numFmtId="0" fontId="1" fillId="5" borderId="10" xfId="0" applyFont="1" applyFill="1" applyBorder="1" applyAlignment="1">
      <alignment horizontal="center"/>
    </xf>
    <xf numFmtId="0" fontId="1" fillId="5" borderId="29" xfId="0" applyFont="1" applyFill="1" applyBorder="1" applyAlignment="1">
      <alignment horizontal="center"/>
    </xf>
    <xf numFmtId="49" fontId="0" fillId="0" borderId="0" xfId="0" applyNumberFormat="1"/>
    <xf numFmtId="0" fontId="0" fillId="0" borderId="0" xfId="0" quotePrefix="1"/>
    <xf numFmtId="0" fontId="0" fillId="6" borderId="0" xfId="0" applyFill="1"/>
    <xf numFmtId="0" fontId="0" fillId="0" borderId="0" xfId="0" applyBorder="1"/>
    <xf numFmtId="0" fontId="0" fillId="0" borderId="0" xfId="0" applyBorder="1" applyAlignment="1" applyProtection="1">
      <alignment horizontal="left"/>
      <protection locked="0"/>
    </xf>
    <xf numFmtId="0" fontId="0" fillId="0" borderId="0" xfId="0" applyFill="1"/>
    <xf numFmtId="0" fontId="1" fillId="0" borderId="0" xfId="0" applyFont="1" applyFill="1"/>
    <xf numFmtId="0" fontId="0" fillId="0" borderId="0" xfId="0" applyFill="1" applyBorder="1" applyAlignment="1">
      <alignment vertical="top" wrapText="1"/>
    </xf>
    <xf numFmtId="0" fontId="7" fillId="3" borderId="0" xfId="0" applyFont="1" applyFill="1" applyAlignment="1">
      <alignment horizontal="center"/>
    </xf>
    <xf numFmtId="0" fontId="5" fillId="0" borderId="0" xfId="0" applyFont="1" applyAlignment="1">
      <alignment horizontal="right"/>
    </xf>
    <xf numFmtId="0" fontId="1" fillId="5" borderId="1" xfId="0" applyFont="1" applyFill="1" applyBorder="1" applyAlignment="1">
      <alignment horizontal="center"/>
    </xf>
    <xf numFmtId="0" fontId="1" fillId="0" borderId="2" xfId="0" applyFont="1" applyFill="1" applyBorder="1"/>
    <xf numFmtId="164" fontId="2" fillId="0" borderId="0" xfId="0" applyNumberFormat="1" applyFont="1" applyBorder="1"/>
    <xf numFmtId="164" fontId="0" fillId="3" borderId="0" xfId="0" applyNumberFormat="1" applyFill="1" applyBorder="1"/>
    <xf numFmtId="164" fontId="0" fillId="3" borderId="5" xfId="0" applyNumberFormat="1" applyFill="1" applyBorder="1"/>
    <xf numFmtId="0" fontId="2" fillId="0" borderId="6" xfId="0" applyFont="1" applyBorder="1"/>
    <xf numFmtId="0" fontId="1" fillId="0" borderId="30" xfId="0" applyFont="1" applyFill="1" applyBorder="1"/>
    <xf numFmtId="0" fontId="0" fillId="0" borderId="31" xfId="0" applyBorder="1"/>
    <xf numFmtId="0" fontId="0" fillId="0" borderId="32" xfId="0" applyBorder="1"/>
    <xf numFmtId="0" fontId="0" fillId="3" borderId="8" xfId="0" applyFill="1" applyBorder="1" applyAlignment="1">
      <alignment horizontal="center"/>
    </xf>
    <xf numFmtId="0" fontId="0" fillId="4" borderId="0" xfId="0" applyFill="1" applyAlignment="1">
      <alignment horizontal="right"/>
    </xf>
    <xf numFmtId="1" fontId="1" fillId="4" borderId="0" xfId="0" applyNumberFormat="1" applyFont="1" applyFill="1" applyAlignment="1">
      <alignment horizontal="center"/>
    </xf>
    <xf numFmtId="0" fontId="0" fillId="4" borderId="1" xfId="0" applyFill="1" applyBorder="1" applyAlignment="1">
      <alignment horizontal="center"/>
    </xf>
    <xf numFmtId="0" fontId="0" fillId="4" borderId="0" xfId="0" applyFill="1" applyAlignment="1">
      <alignment horizontal="center"/>
    </xf>
    <xf numFmtId="0" fontId="1" fillId="4" borderId="8" xfId="0" applyFont="1" applyFill="1" applyBorder="1"/>
    <xf numFmtId="0" fontId="0" fillId="4" borderId="0" xfId="0" applyFill="1"/>
    <xf numFmtId="0" fontId="0" fillId="0" borderId="0" xfId="0" applyFont="1"/>
    <xf numFmtId="0" fontId="0" fillId="0" borderId="0" xfId="0" applyBorder="1" applyAlignment="1" applyProtection="1">
      <alignment horizontal="left"/>
    </xf>
    <xf numFmtId="164" fontId="0" fillId="0" borderId="0" xfId="0" applyNumberFormat="1" applyFill="1" applyAlignment="1">
      <alignment horizontal="right"/>
    </xf>
    <xf numFmtId="164" fontId="0" fillId="0" borderId="0" xfId="0" applyNumberFormat="1" applyFill="1" applyBorder="1" applyAlignment="1">
      <alignment horizontal="right"/>
    </xf>
    <xf numFmtId="0" fontId="0" fillId="0" borderId="0" xfId="0" applyFill="1" applyBorder="1"/>
    <xf numFmtId="0" fontId="1" fillId="0" borderId="0" xfId="0" applyFont="1" applyFill="1" applyBorder="1" applyAlignment="1">
      <alignment horizontal="center"/>
    </xf>
    <xf numFmtId="164" fontId="0" fillId="3" borderId="0" xfId="0" applyNumberFormat="1" applyFill="1" applyBorder="1" applyAlignment="1">
      <alignment horizontal="right"/>
    </xf>
    <xf numFmtId="1" fontId="0" fillId="3" borderId="0" xfId="0" applyNumberFormat="1" applyFill="1" applyBorder="1" applyAlignment="1">
      <alignment horizontal="right"/>
    </xf>
    <xf numFmtId="1" fontId="0" fillId="2" borderId="0" xfId="0" applyNumberFormat="1" applyFill="1" applyBorder="1" applyAlignment="1">
      <alignment horizontal="center"/>
    </xf>
    <xf numFmtId="164" fontId="0" fillId="2" borderId="0" xfId="0" applyNumberFormat="1" applyFill="1" applyBorder="1" applyAlignment="1">
      <alignment horizontal="center"/>
    </xf>
    <xf numFmtId="0" fontId="0" fillId="2" borderId="0" xfId="0" applyFill="1" applyBorder="1"/>
    <xf numFmtId="0" fontId="0" fillId="2" borderId="0" xfId="0" applyFill="1" applyAlignment="1">
      <alignment horizontal="right"/>
    </xf>
    <xf numFmtId="1" fontId="0" fillId="2" borderId="0" xfId="0" applyNumberFormat="1" applyFill="1" applyBorder="1" applyAlignment="1">
      <alignment horizontal="right"/>
    </xf>
    <xf numFmtId="1" fontId="0" fillId="2" borderId="0" xfId="0" applyNumberFormat="1" applyFill="1" applyAlignment="1">
      <alignment horizontal="right"/>
    </xf>
    <xf numFmtId="0" fontId="2" fillId="0" borderId="0" xfId="0" applyFont="1" applyBorder="1"/>
    <xf numFmtId="164" fontId="0" fillId="0" borderId="0" xfId="0" applyNumberFormat="1" applyFill="1" applyBorder="1"/>
    <xf numFmtId="2" fontId="2" fillId="0" borderId="0" xfId="0" applyNumberFormat="1" applyFont="1" applyBorder="1"/>
    <xf numFmtId="0" fontId="0" fillId="0" borderId="2" xfId="0" applyFill="1" applyBorder="1"/>
    <xf numFmtId="0" fontId="0" fillId="0" borderId="33" xfId="0" applyBorder="1"/>
    <xf numFmtId="0" fontId="0" fillId="0" borderId="34" xfId="0" applyBorder="1"/>
    <xf numFmtId="164" fontId="0" fillId="3" borderId="34" xfId="0" applyNumberFormat="1" applyFill="1" applyBorder="1"/>
    <xf numFmtId="164" fontId="2" fillId="0" borderId="34" xfId="0" applyNumberFormat="1" applyFont="1" applyBorder="1"/>
    <xf numFmtId="0" fontId="2" fillId="0" borderId="35" xfId="0" applyFont="1" applyBorder="1"/>
    <xf numFmtId="164" fontId="0" fillId="0" borderId="31" xfId="0" applyNumberFormat="1" applyFill="1" applyBorder="1"/>
    <xf numFmtId="164" fontId="2" fillId="0" borderId="31" xfId="0" applyNumberFormat="1" applyFont="1" applyBorder="1"/>
    <xf numFmtId="0" fontId="2" fillId="0" borderId="32" xfId="0" applyFont="1" applyBorder="1"/>
    <xf numFmtId="0" fontId="0" fillId="0" borderId="4" xfId="0" applyFill="1" applyBorder="1"/>
    <xf numFmtId="2" fontId="2" fillId="0" borderId="5" xfId="0" applyNumberFormat="1" applyFont="1" applyBorder="1"/>
    <xf numFmtId="0" fontId="1" fillId="2" borderId="0" xfId="0" applyFont="1" applyFill="1" applyAlignment="1" applyProtection="1">
      <alignment horizontal="right"/>
      <protection locked="0"/>
    </xf>
    <xf numFmtId="0" fontId="1" fillId="4" borderId="0" xfId="0" applyFont="1" applyFill="1" applyAlignment="1">
      <alignment horizontal="right"/>
    </xf>
    <xf numFmtId="164" fontId="1" fillId="4" borderId="0" xfId="0" applyNumberFormat="1" applyFont="1" applyFill="1" applyAlignment="1">
      <alignment horizontal="right"/>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1" fillId="0" borderId="0" xfId="0" applyFont="1" applyAlignment="1">
      <alignment horizontal="center"/>
    </xf>
    <xf numFmtId="0" fontId="0" fillId="0" borderId="16" xfId="0" applyBorder="1" applyAlignment="1" applyProtection="1">
      <alignment horizontal="left"/>
      <protection locked="0"/>
    </xf>
    <xf numFmtId="0" fontId="0" fillId="0" borderId="11" xfId="0" applyBorder="1" applyAlignment="1" applyProtection="1">
      <alignment horizontal="left"/>
      <protection locked="0"/>
    </xf>
    <xf numFmtId="0" fontId="0" fillId="0" borderId="12" xfId="0" applyBorder="1" applyAlignment="1" applyProtection="1">
      <alignment horizontal="left"/>
      <protection locked="0"/>
    </xf>
    <xf numFmtId="0" fontId="0" fillId="0" borderId="17" xfId="0" applyBorder="1" applyAlignment="1" applyProtection="1">
      <alignment horizontal="left"/>
      <protection locked="0"/>
    </xf>
    <xf numFmtId="0" fontId="0" fillId="0" borderId="5" xfId="0" applyBorder="1" applyAlignment="1" applyProtection="1">
      <alignment horizontal="left"/>
      <protection locked="0"/>
    </xf>
    <xf numFmtId="0" fontId="0" fillId="0" borderId="6" xfId="0" applyBorder="1" applyAlignment="1" applyProtection="1">
      <alignment horizontal="left"/>
      <protection locked="0"/>
    </xf>
    <xf numFmtId="0" fontId="0" fillId="0" borderId="18"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protection locked="0"/>
    </xf>
    <xf numFmtId="0" fontId="4" fillId="0" borderId="7" xfId="0" applyFont="1" applyFill="1" applyBorder="1" applyAlignment="1">
      <alignment horizontal="left"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0" fillId="2" borderId="23" xfId="0" applyFill="1" applyBorder="1" applyAlignment="1" applyProtection="1">
      <alignment horizontal="center"/>
      <protection locked="0"/>
    </xf>
    <xf numFmtId="0" fontId="0" fillId="2" borderId="24" xfId="0" applyFill="1" applyBorder="1" applyAlignment="1" applyProtection="1">
      <alignment horizontal="center"/>
      <protection locked="0"/>
    </xf>
    <xf numFmtId="0" fontId="0" fillId="2" borderId="4"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1" fillId="2" borderId="7" xfId="0" applyFont="1" applyFill="1" applyBorder="1" applyAlignment="1" applyProtection="1">
      <alignment horizontal="center"/>
      <protection locked="0"/>
    </xf>
    <xf numFmtId="0" fontId="1" fillId="2" borderId="9" xfId="0" applyFont="1" applyFill="1" applyBorder="1" applyAlignment="1" applyProtection="1">
      <alignment horizontal="center"/>
      <protection locked="0"/>
    </xf>
    <xf numFmtId="0" fontId="0" fillId="2" borderId="20" xfId="0" applyFill="1" applyBorder="1" applyAlignment="1" applyProtection="1">
      <alignment horizontal="center"/>
      <protection locked="0"/>
    </xf>
    <xf numFmtId="0" fontId="0" fillId="2" borderId="21" xfId="0" applyFill="1" applyBorder="1" applyAlignment="1" applyProtection="1">
      <alignment horizontal="center"/>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ELJEN GSF Specified Sand (ASTM C33)</a:t>
            </a:r>
          </a:p>
        </c:rich>
      </c:tx>
      <c:overlay val="1"/>
    </c:title>
    <c:autoTitleDeleted val="0"/>
    <c:plotArea>
      <c:layout>
        <c:manualLayout>
          <c:layoutTarget val="inner"/>
          <c:xMode val="edge"/>
          <c:yMode val="edge"/>
          <c:x val="8.1247651420621458E-2"/>
          <c:y val="0.10453137546275169"/>
          <c:w val="0.88256385984538743"/>
          <c:h val="0.76502589220616712"/>
        </c:manualLayout>
      </c:layout>
      <c:scatterChart>
        <c:scatterStyle val="smoothMarker"/>
        <c:varyColors val="0"/>
        <c:ser>
          <c:idx val="0"/>
          <c:order val="0"/>
          <c:tx>
            <c:v>MIN ASTM C33</c:v>
          </c:tx>
          <c:spPr>
            <a:effectLst>
              <a:outerShdw blurRad="50800" dist="38100" dir="2700000" algn="tl" rotWithShape="0">
                <a:prstClr val="black">
                  <a:alpha val="40000"/>
                </a:prstClr>
              </a:outerShdw>
            </a:effectLst>
          </c:spPr>
          <c:marker>
            <c:spPr>
              <a:noFill/>
              <a:effectLst>
                <a:outerShdw blurRad="50800" dist="38100" dir="2700000" algn="tl" rotWithShape="0">
                  <a:prstClr val="black">
                    <a:alpha val="40000"/>
                  </a:prstClr>
                </a:outerShdw>
              </a:effectLst>
            </c:spPr>
          </c:marker>
          <c:xVal>
            <c:numRef>
              <c:f>'SAND VERIFICATION TOOL'!$B$6:$B$13</c:f>
              <c:numCache>
                <c:formatCode>General</c:formatCode>
                <c:ptCount val="8"/>
                <c:pt idx="0">
                  <c:v>9.5</c:v>
                </c:pt>
                <c:pt idx="1">
                  <c:v>4.75</c:v>
                </c:pt>
                <c:pt idx="2">
                  <c:v>2.36</c:v>
                </c:pt>
                <c:pt idx="3">
                  <c:v>1.18</c:v>
                </c:pt>
                <c:pt idx="4">
                  <c:v>0.6</c:v>
                </c:pt>
                <c:pt idx="5">
                  <c:v>0.3</c:v>
                </c:pt>
                <c:pt idx="6">
                  <c:v>0.15</c:v>
                </c:pt>
                <c:pt idx="7">
                  <c:v>7.4999999999999997E-2</c:v>
                </c:pt>
              </c:numCache>
            </c:numRef>
          </c:xVal>
          <c:yVal>
            <c:numRef>
              <c:f>'SAND VERIFICATION TOOL'!$C$6:$C$13</c:f>
              <c:numCache>
                <c:formatCode>General</c:formatCode>
                <c:ptCount val="8"/>
                <c:pt idx="0">
                  <c:v>100</c:v>
                </c:pt>
                <c:pt idx="1">
                  <c:v>95</c:v>
                </c:pt>
                <c:pt idx="2">
                  <c:v>80</c:v>
                </c:pt>
                <c:pt idx="3">
                  <c:v>50</c:v>
                </c:pt>
                <c:pt idx="4">
                  <c:v>25</c:v>
                </c:pt>
                <c:pt idx="5">
                  <c:v>5</c:v>
                </c:pt>
                <c:pt idx="6">
                  <c:v>0</c:v>
                </c:pt>
                <c:pt idx="7">
                  <c:v>0</c:v>
                </c:pt>
              </c:numCache>
            </c:numRef>
          </c:yVal>
          <c:smooth val="1"/>
          <c:extLst>
            <c:ext xmlns:c16="http://schemas.microsoft.com/office/drawing/2014/chart" uri="{C3380CC4-5D6E-409C-BE32-E72D297353CC}">
              <c16:uniqueId val="{00000000-F6EC-4713-AC48-AB9BF5F2F41B}"/>
            </c:ext>
          </c:extLst>
        </c:ser>
        <c:ser>
          <c:idx val="1"/>
          <c:order val="1"/>
          <c:tx>
            <c:v>MAX ASTM C33</c:v>
          </c:tx>
          <c:spPr>
            <a:effectLst>
              <a:outerShdw blurRad="50800" dist="38100" dir="2700000" algn="tl" rotWithShape="0">
                <a:prstClr val="black">
                  <a:alpha val="40000"/>
                </a:prstClr>
              </a:outerShdw>
            </a:effectLst>
          </c:spPr>
          <c:marker>
            <c:spPr>
              <a:effectLst>
                <a:outerShdw blurRad="50800" dist="38100" dir="2700000" algn="tl" rotWithShape="0">
                  <a:prstClr val="black">
                    <a:alpha val="40000"/>
                  </a:prstClr>
                </a:outerShdw>
              </a:effectLst>
            </c:spPr>
          </c:marker>
          <c:xVal>
            <c:numRef>
              <c:f>'SAND VERIFICATION TOOL'!$B$6:$B$13</c:f>
              <c:numCache>
                <c:formatCode>General</c:formatCode>
                <c:ptCount val="8"/>
                <c:pt idx="0">
                  <c:v>9.5</c:v>
                </c:pt>
                <c:pt idx="1">
                  <c:v>4.75</c:v>
                </c:pt>
                <c:pt idx="2">
                  <c:v>2.36</c:v>
                </c:pt>
                <c:pt idx="3">
                  <c:v>1.18</c:v>
                </c:pt>
                <c:pt idx="4">
                  <c:v>0.6</c:v>
                </c:pt>
                <c:pt idx="5">
                  <c:v>0.3</c:v>
                </c:pt>
                <c:pt idx="6">
                  <c:v>0.15</c:v>
                </c:pt>
                <c:pt idx="7">
                  <c:v>7.4999999999999997E-2</c:v>
                </c:pt>
              </c:numCache>
            </c:numRef>
          </c:xVal>
          <c:yVal>
            <c:numRef>
              <c:f>'SAND VERIFICATION TOOL'!$D$6:$D$13</c:f>
              <c:numCache>
                <c:formatCode>General</c:formatCode>
                <c:ptCount val="8"/>
                <c:pt idx="0">
                  <c:v>100</c:v>
                </c:pt>
                <c:pt idx="1">
                  <c:v>100</c:v>
                </c:pt>
                <c:pt idx="2">
                  <c:v>100</c:v>
                </c:pt>
                <c:pt idx="3">
                  <c:v>85</c:v>
                </c:pt>
                <c:pt idx="4">
                  <c:v>60</c:v>
                </c:pt>
                <c:pt idx="5">
                  <c:v>30</c:v>
                </c:pt>
                <c:pt idx="6">
                  <c:v>10</c:v>
                </c:pt>
                <c:pt idx="7">
                  <c:v>5</c:v>
                </c:pt>
              </c:numCache>
            </c:numRef>
          </c:yVal>
          <c:smooth val="1"/>
          <c:extLst>
            <c:ext xmlns:c16="http://schemas.microsoft.com/office/drawing/2014/chart" uri="{C3380CC4-5D6E-409C-BE32-E72D297353CC}">
              <c16:uniqueId val="{00000001-F6EC-4713-AC48-AB9BF5F2F41B}"/>
            </c:ext>
          </c:extLst>
        </c:ser>
        <c:ser>
          <c:idx val="2"/>
          <c:order val="2"/>
          <c:tx>
            <c:v>SAMPLE</c:v>
          </c:tx>
          <c:spPr>
            <a:ln>
              <a:solidFill>
                <a:srgbClr val="FFC000"/>
              </a:solidFill>
            </a:ln>
          </c:spPr>
          <c:marker>
            <c:spPr>
              <a:solidFill>
                <a:srgbClr val="FFC000"/>
              </a:solidFill>
              <a:ln>
                <a:solidFill>
                  <a:schemeClr val="tx1"/>
                </a:solidFill>
              </a:ln>
            </c:spPr>
          </c:marker>
          <c:xVal>
            <c:numRef>
              <c:f>'SAND VERIFICATION TOOL'!$B$6:$B$13</c:f>
              <c:numCache>
                <c:formatCode>General</c:formatCode>
                <c:ptCount val="8"/>
                <c:pt idx="0">
                  <c:v>9.5</c:v>
                </c:pt>
                <c:pt idx="1">
                  <c:v>4.75</c:v>
                </c:pt>
                <c:pt idx="2">
                  <c:v>2.36</c:v>
                </c:pt>
                <c:pt idx="3">
                  <c:v>1.18</c:v>
                </c:pt>
                <c:pt idx="4">
                  <c:v>0.6</c:v>
                </c:pt>
                <c:pt idx="5">
                  <c:v>0.3</c:v>
                </c:pt>
                <c:pt idx="6">
                  <c:v>0.15</c:v>
                </c:pt>
                <c:pt idx="7">
                  <c:v>7.4999999999999997E-2</c:v>
                </c:pt>
              </c:numCache>
            </c:numRef>
          </c:xVal>
          <c:yVal>
            <c:numRef>
              <c:f>'SAND VERIFICATION TOOL'!$E$6:$E$13</c:f>
              <c:numCache>
                <c:formatCode>General</c:formatCode>
                <c:ptCount val="8"/>
              </c:numCache>
            </c:numRef>
          </c:yVal>
          <c:smooth val="1"/>
          <c:extLst>
            <c:ext xmlns:c16="http://schemas.microsoft.com/office/drawing/2014/chart" uri="{C3380CC4-5D6E-409C-BE32-E72D297353CC}">
              <c16:uniqueId val="{00000002-F6EC-4713-AC48-AB9BF5F2F41B}"/>
            </c:ext>
          </c:extLst>
        </c:ser>
        <c:dLbls>
          <c:showLegendKey val="0"/>
          <c:showVal val="0"/>
          <c:showCatName val="0"/>
          <c:showSerName val="0"/>
          <c:showPercent val="0"/>
          <c:showBubbleSize val="0"/>
        </c:dLbls>
        <c:axId val="1990000672"/>
        <c:axId val="1990001760"/>
      </c:scatterChart>
      <c:valAx>
        <c:axId val="1990000672"/>
        <c:scaling>
          <c:logBase val="10"/>
          <c:orientation val="maxMin"/>
          <c:min val="5.000000000000001E-2"/>
        </c:scaling>
        <c:delete val="0"/>
        <c:axPos val="b"/>
        <c:minorGridlines/>
        <c:title>
          <c:tx>
            <c:rich>
              <a:bodyPr/>
              <a:lstStyle/>
              <a:p>
                <a:pPr>
                  <a:defRPr sz="1100"/>
                </a:pPr>
                <a:r>
                  <a:rPr lang="en-US" sz="1100"/>
                  <a:t>Particles size (mm)</a:t>
                </a:r>
              </a:p>
            </c:rich>
          </c:tx>
          <c:overlay val="0"/>
        </c:title>
        <c:numFmt formatCode="General" sourceLinked="1"/>
        <c:majorTickMark val="out"/>
        <c:minorTickMark val="out"/>
        <c:tickLblPos val="nextTo"/>
        <c:spPr>
          <a:ln/>
        </c:spPr>
        <c:txPr>
          <a:bodyPr/>
          <a:lstStyle/>
          <a:p>
            <a:pPr>
              <a:defRPr sz="900"/>
            </a:pPr>
            <a:endParaRPr lang="en-US"/>
          </a:p>
        </c:txPr>
        <c:crossAx val="1990001760"/>
        <c:crossesAt val="0"/>
        <c:crossBetween val="midCat"/>
      </c:valAx>
      <c:valAx>
        <c:axId val="1990001760"/>
        <c:scaling>
          <c:orientation val="minMax"/>
          <c:max val="100"/>
          <c:min val="0"/>
        </c:scaling>
        <c:delete val="0"/>
        <c:axPos val="l"/>
        <c:majorGridlines/>
        <c:title>
          <c:tx>
            <c:rich>
              <a:bodyPr rot="-5400000" vert="horz"/>
              <a:lstStyle/>
              <a:p>
                <a:pPr>
                  <a:defRPr sz="1200"/>
                </a:pPr>
                <a:r>
                  <a:rPr lang="fr-CA" sz="1200"/>
                  <a:t>Percent</a:t>
                </a:r>
                <a:r>
                  <a:rPr lang="fr-CA" sz="1200" baseline="0"/>
                  <a:t> Passing (%)</a:t>
                </a:r>
                <a:endParaRPr lang="fr-CA" sz="1200"/>
              </a:p>
            </c:rich>
          </c:tx>
          <c:layout>
            <c:manualLayout>
              <c:xMode val="edge"/>
              <c:yMode val="edge"/>
              <c:x val="1.845632000917918E-2"/>
              <c:y val="0.34746419616520902"/>
            </c:manualLayout>
          </c:layout>
          <c:overlay val="0"/>
        </c:title>
        <c:numFmt formatCode="General" sourceLinked="1"/>
        <c:majorTickMark val="cross"/>
        <c:minorTickMark val="none"/>
        <c:tickLblPos val="nextTo"/>
        <c:crossAx val="1990000672"/>
        <c:crosses val="max"/>
        <c:crossBetween val="midCat"/>
      </c:valAx>
    </c:plotArea>
    <c:legend>
      <c:legendPos val="r"/>
      <c:layout>
        <c:manualLayout>
          <c:xMode val="edge"/>
          <c:yMode val="edge"/>
          <c:x val="0.53341761345575744"/>
          <c:y val="0.11759048893591859"/>
          <c:w val="0.42044628504482001"/>
          <c:h val="7.9706825184401434E-2"/>
        </c:manualLayout>
      </c:layout>
      <c:overlay val="0"/>
      <c:spPr>
        <a:solidFill>
          <a:schemeClr val="accent1">
            <a:lumMod val="40000"/>
            <a:lumOff val="60000"/>
          </a:schemeClr>
        </a:solidFill>
      </c:spPr>
    </c:legend>
    <c:plotVisOnly val="1"/>
    <c:dispBlanksAs val="gap"/>
    <c:showDLblsOverMax val="0"/>
  </c:chart>
  <c:printSettings>
    <c:headerFooter/>
    <c:pageMargins b="0.74803149606299291" l="0.70866141732283561" r="0.70866141732283561" t="0.74803149606299291" header="0.3149606299212605" footer="0.3149606299212605"/>
    <c:pageSetup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emf"/></Relationships>
</file>

<file path=xl/drawings/_rels/drawing4.xml.rels><?xml version="1.0" encoding="UTF-8" standalone="yes"?>
<Relationships xmlns="http://schemas.openxmlformats.org/package/2006/relationships"><Relationship Id="rId1" Type="http://schemas.openxmlformats.org/officeDocument/2006/relationships/image" Target="../media/image45.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png"/></Relationships>
</file>

<file path=xl/drawings/_rels/vmlDrawing3.vml.rels><?xml version="1.0" encoding="UTF-8" standalone="yes"?>
<Relationships xmlns="http://schemas.openxmlformats.org/package/2006/relationships"><Relationship Id="rId8" Type="http://schemas.openxmlformats.org/officeDocument/2006/relationships/image" Target="../media/image14.emf"/><Relationship Id="rId13" Type="http://schemas.openxmlformats.org/officeDocument/2006/relationships/image" Target="../media/image20.emf"/><Relationship Id="rId3" Type="http://schemas.openxmlformats.org/officeDocument/2006/relationships/image" Target="../media/image9.emf"/><Relationship Id="rId7" Type="http://schemas.openxmlformats.org/officeDocument/2006/relationships/image" Target="../media/image13.emf"/><Relationship Id="rId12" Type="http://schemas.openxmlformats.org/officeDocument/2006/relationships/image" Target="../media/image18.emf"/><Relationship Id="rId2" Type="http://schemas.openxmlformats.org/officeDocument/2006/relationships/image" Target="../media/image8.emf"/><Relationship Id="rId1" Type="http://schemas.openxmlformats.org/officeDocument/2006/relationships/image" Target="../media/image7.emf"/><Relationship Id="rId6" Type="http://schemas.openxmlformats.org/officeDocument/2006/relationships/image" Target="../media/image12.emf"/><Relationship Id="rId11" Type="http://schemas.openxmlformats.org/officeDocument/2006/relationships/image" Target="../media/image17.emf"/><Relationship Id="rId5" Type="http://schemas.openxmlformats.org/officeDocument/2006/relationships/image" Target="../media/image11.emf"/><Relationship Id="rId10" Type="http://schemas.openxmlformats.org/officeDocument/2006/relationships/image" Target="../media/image16.emf"/><Relationship Id="rId4" Type="http://schemas.openxmlformats.org/officeDocument/2006/relationships/image" Target="../media/image10.emf"/><Relationship Id="rId9" Type="http://schemas.openxmlformats.org/officeDocument/2006/relationships/image" Target="../media/image15.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28.emf"/><Relationship Id="rId13" Type="http://schemas.openxmlformats.org/officeDocument/2006/relationships/image" Target="../media/image33.emf"/><Relationship Id="rId18" Type="http://schemas.openxmlformats.org/officeDocument/2006/relationships/image" Target="../media/image38.emf"/><Relationship Id="rId3" Type="http://schemas.openxmlformats.org/officeDocument/2006/relationships/image" Target="../media/image23.emf"/><Relationship Id="rId21" Type="http://schemas.openxmlformats.org/officeDocument/2006/relationships/image" Target="../media/image41.emf"/><Relationship Id="rId7" Type="http://schemas.openxmlformats.org/officeDocument/2006/relationships/image" Target="../media/image27.emf"/><Relationship Id="rId12" Type="http://schemas.openxmlformats.org/officeDocument/2006/relationships/image" Target="../media/image32.emf"/><Relationship Id="rId17" Type="http://schemas.openxmlformats.org/officeDocument/2006/relationships/image" Target="../media/image37.emf"/><Relationship Id="rId25" Type="http://schemas.openxmlformats.org/officeDocument/2006/relationships/image" Target="../media/image46.emf"/><Relationship Id="rId2" Type="http://schemas.openxmlformats.org/officeDocument/2006/relationships/image" Target="../media/image22.emf"/><Relationship Id="rId16" Type="http://schemas.openxmlformats.org/officeDocument/2006/relationships/image" Target="../media/image36.emf"/><Relationship Id="rId20" Type="http://schemas.openxmlformats.org/officeDocument/2006/relationships/image" Target="../media/image40.emf"/><Relationship Id="rId1" Type="http://schemas.openxmlformats.org/officeDocument/2006/relationships/image" Target="../media/image21.emf"/><Relationship Id="rId6" Type="http://schemas.openxmlformats.org/officeDocument/2006/relationships/image" Target="../media/image26.emf"/><Relationship Id="rId11" Type="http://schemas.openxmlformats.org/officeDocument/2006/relationships/image" Target="../media/image31.emf"/><Relationship Id="rId24" Type="http://schemas.openxmlformats.org/officeDocument/2006/relationships/image" Target="../media/image44.emf"/><Relationship Id="rId5" Type="http://schemas.openxmlformats.org/officeDocument/2006/relationships/image" Target="../media/image25.emf"/><Relationship Id="rId15" Type="http://schemas.openxmlformats.org/officeDocument/2006/relationships/image" Target="../media/image35.emf"/><Relationship Id="rId23" Type="http://schemas.openxmlformats.org/officeDocument/2006/relationships/image" Target="../media/image43.emf"/><Relationship Id="rId10" Type="http://schemas.openxmlformats.org/officeDocument/2006/relationships/image" Target="../media/image30.emf"/><Relationship Id="rId19" Type="http://schemas.openxmlformats.org/officeDocument/2006/relationships/image" Target="../media/image39.emf"/><Relationship Id="rId4" Type="http://schemas.openxmlformats.org/officeDocument/2006/relationships/image" Target="../media/image24.emf"/><Relationship Id="rId9" Type="http://schemas.openxmlformats.org/officeDocument/2006/relationships/image" Target="../media/image29.emf"/><Relationship Id="rId14" Type="http://schemas.openxmlformats.org/officeDocument/2006/relationships/image" Target="../media/image34.emf"/><Relationship Id="rId22" Type="http://schemas.openxmlformats.org/officeDocument/2006/relationships/image" Target="../media/image42.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24.emf"/><Relationship Id="rId2" Type="http://schemas.openxmlformats.org/officeDocument/2006/relationships/image" Target="../media/image23.emf"/><Relationship Id="rId1" Type="http://schemas.openxmlformats.org/officeDocument/2006/relationships/image" Target="../media/image22.emf"/><Relationship Id="rId4" Type="http://schemas.openxmlformats.org/officeDocument/2006/relationships/image" Target="../media/image2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296496</xdr:colOff>
          <xdr:row>47</xdr:row>
          <xdr:rowOff>54113</xdr:rowOff>
        </xdr:from>
        <xdr:to>
          <xdr:col>16</xdr:col>
          <xdr:colOff>1</xdr:colOff>
          <xdr:row>94</xdr:row>
          <xdr:rowOff>141332</xdr:rowOff>
        </xdr:to>
        <xdr:pic>
          <xdr:nvPicPr>
            <xdr:cNvPr id="24" name="Picture 23">
              <a:extLst>
                <a:ext uri="{FF2B5EF4-FFF2-40B4-BE49-F238E27FC236}">
                  <a16:creationId xmlns:a16="http://schemas.microsoft.com/office/drawing/2014/main" id="{00000000-0008-0000-0000-000018000000}"/>
                </a:ext>
              </a:extLst>
            </xdr:cNvPr>
            <xdr:cNvPicPr>
              <a:picLocks noChangeAspect="1" noChangeArrowheads="1"/>
              <a:extLst>
                <a:ext uri="{84589F7E-364E-4C9E-8A38-B11213B215E9}">
                  <a14:cameraTool cellRange="PlanLookUp" spid="_x0000_s1322"/>
                </a:ext>
              </a:extLst>
            </xdr:cNvPicPr>
          </xdr:nvPicPr>
          <xdr:blipFill>
            <a:blip xmlns:r="http://schemas.openxmlformats.org/officeDocument/2006/relationships" r:embed="rId1"/>
            <a:srcRect/>
            <a:stretch>
              <a:fillRect/>
            </a:stretch>
          </xdr:blipFill>
          <xdr:spPr bwMode="auto">
            <a:xfrm rot="16200000">
              <a:off x="5843452" y="11004457"/>
              <a:ext cx="8307294" cy="4275505"/>
            </a:xfrm>
            <a:prstGeom prst="rect">
              <a:avLst/>
            </a:prstGeom>
            <a:solidFill>
              <a:schemeClr val="bg1"/>
            </a:solidFill>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314326</xdr:colOff>
          <xdr:row>0</xdr:row>
          <xdr:rowOff>93045</xdr:rowOff>
        </xdr:from>
        <xdr:to>
          <xdr:col>16</xdr:col>
          <xdr:colOff>61156</xdr:colOff>
          <xdr:row>44</xdr:row>
          <xdr:rowOff>9524</xdr:rowOff>
        </xdr:to>
        <xdr:pic>
          <xdr:nvPicPr>
            <xdr:cNvPr id="26" name="Picture 25">
              <a:extLst>
                <a:ext uri="{FF2B5EF4-FFF2-40B4-BE49-F238E27FC236}">
                  <a16:creationId xmlns:a16="http://schemas.microsoft.com/office/drawing/2014/main" id="{00000000-0008-0000-0000-00001A000000}"/>
                </a:ext>
              </a:extLst>
            </xdr:cNvPr>
            <xdr:cNvPicPr>
              <a:picLocks noChangeAspect="1" noChangeArrowheads="1"/>
              <a:extLst>
                <a:ext uri="{84589F7E-364E-4C9E-8A38-B11213B215E9}">
                  <a14:cameraTool cellRange="'Cross Section'!G3" spid="_x0000_s1323"/>
                </a:ext>
              </a:extLst>
            </xdr:cNvPicPr>
          </xdr:nvPicPr>
          <xdr:blipFill>
            <a:blip xmlns:r="http://schemas.openxmlformats.org/officeDocument/2006/relationships" r:embed="rId2"/>
            <a:srcRect/>
            <a:stretch>
              <a:fillRect/>
            </a:stretch>
          </xdr:blipFill>
          <xdr:spPr bwMode="auto">
            <a:xfrm rot="16200000">
              <a:off x="5849251" y="2120970"/>
              <a:ext cx="8374679" cy="4318830"/>
            </a:xfrm>
            <a:prstGeom prst="rect">
              <a:avLst/>
            </a:prstGeom>
            <a:solidFill>
              <a:schemeClr val="bg1"/>
            </a:solidFill>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85725</xdr:colOff>
      <xdr:row>14</xdr:row>
      <xdr:rowOff>28575</xdr:rowOff>
    </xdr:from>
    <xdr:to>
      <xdr:col>10</xdr:col>
      <xdr:colOff>723900</xdr:colOff>
      <xdr:row>39</xdr:row>
      <xdr:rowOff>85725</xdr:rowOff>
    </xdr:to>
    <xdr:graphicFrame macro="">
      <xdr:nvGraphicFramePr>
        <xdr:cNvPr id="2" name="Graphique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720725</xdr:colOff>
      <xdr:row>0</xdr:row>
      <xdr:rowOff>44451</xdr:rowOff>
    </xdr:from>
    <xdr:to>
      <xdr:col>8</xdr:col>
      <xdr:colOff>187325</xdr:colOff>
      <xdr:row>2</xdr:row>
      <xdr:rowOff>101601</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4530725" y="44451"/>
          <a:ext cx="1752600" cy="438150"/>
        </a:xfrm>
        <a:prstGeom prst="wedgeRectCallout">
          <a:avLst>
            <a:gd name="adj1" fmla="val -65805"/>
            <a:gd name="adj2" fmla="val 112120"/>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Enter Sieve analysis result in this colomn</a:t>
          </a:r>
        </a:p>
      </xdr:txBody>
    </xdr:sp>
    <xdr:clientData/>
  </xdr:twoCellAnchor>
  <xdr:twoCellAnchor>
    <xdr:from>
      <xdr:col>8</xdr:col>
      <xdr:colOff>136525</xdr:colOff>
      <xdr:row>20</xdr:row>
      <xdr:rowOff>79375</xdr:rowOff>
    </xdr:from>
    <xdr:to>
      <xdr:col>10</xdr:col>
      <xdr:colOff>309563</xdr:colOff>
      <xdr:row>23</xdr:row>
      <xdr:rowOff>120523</xdr:rowOff>
    </xdr:to>
    <xdr:sp macro="" textlink="">
      <xdr:nvSpPr>
        <xdr:cNvPr id="4" name="Rectangle 3">
          <a:extLst>
            <a:ext uri="{FF2B5EF4-FFF2-40B4-BE49-F238E27FC236}">
              <a16:creationId xmlns:a16="http://schemas.microsoft.com/office/drawing/2014/main" id="{00000000-0008-0000-0100-000004000000}"/>
            </a:ext>
          </a:extLst>
        </xdr:cNvPr>
        <xdr:cNvSpPr/>
      </xdr:nvSpPr>
      <xdr:spPr>
        <a:xfrm>
          <a:off x="6232525" y="3913188"/>
          <a:ext cx="1697038" cy="612648"/>
        </a:xfrm>
        <a:prstGeom prst="wedgeRectCallout">
          <a:avLst>
            <a:gd name="adj1" fmla="val -107472"/>
            <a:gd name="adj2" fmla="val 187397"/>
          </a:avLst>
        </a:prstGeom>
        <a:solidFill>
          <a:schemeClr val="accent1">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CA" sz="1100"/>
            <a:t>Sand sample curve must </a:t>
          </a:r>
          <a:r>
            <a:rPr lang="fr-CA" sz="1100" baseline="0"/>
            <a:t> fall between MIN and MAX curves</a:t>
          </a:r>
          <a:endParaRPr lang="fr-CA"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400050</xdr:colOff>
          <xdr:row>2</xdr:row>
          <xdr:rowOff>733425</xdr:rowOff>
        </xdr:from>
        <xdr:to>
          <xdr:col>1</xdr:col>
          <xdr:colOff>8943975</xdr:colOff>
          <xdr:row>2</xdr:row>
          <xdr:rowOff>3057525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xdr:row>
          <xdr:rowOff>447675</xdr:rowOff>
        </xdr:from>
        <xdr:to>
          <xdr:col>1</xdr:col>
          <xdr:colOff>8724900</xdr:colOff>
          <xdr:row>3</xdr:row>
          <xdr:rowOff>3362325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514350</xdr:colOff>
          <xdr:row>4</xdr:row>
          <xdr:rowOff>228600</xdr:rowOff>
        </xdr:from>
        <xdr:to>
          <xdr:col>1</xdr:col>
          <xdr:colOff>8743950</xdr:colOff>
          <xdr:row>4</xdr:row>
          <xdr:rowOff>4276725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1076325</xdr:colOff>
          <xdr:row>5</xdr:row>
          <xdr:rowOff>152400</xdr:rowOff>
        </xdr:from>
        <xdr:to>
          <xdr:col>1</xdr:col>
          <xdr:colOff>8020050</xdr:colOff>
          <xdr:row>5</xdr:row>
          <xdr:rowOff>4295775</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6</xdr:row>
          <xdr:rowOff>19050</xdr:rowOff>
        </xdr:from>
        <xdr:to>
          <xdr:col>1</xdr:col>
          <xdr:colOff>7915275</xdr:colOff>
          <xdr:row>6</xdr:row>
          <xdr:rowOff>4162425</xdr:rowOff>
        </xdr:to>
        <xdr:sp macro="" textlink="">
          <xdr:nvSpPr>
            <xdr:cNvPr id="4101" name="Object 7"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2</xdr:row>
          <xdr:rowOff>790575</xdr:rowOff>
        </xdr:from>
        <xdr:to>
          <xdr:col>2</xdr:col>
          <xdr:colOff>9020175</xdr:colOff>
          <xdr:row>2</xdr:row>
          <xdr:rowOff>3114675</xdr:rowOff>
        </xdr:to>
        <xdr:sp macro="" textlink="">
          <xdr:nvSpPr>
            <xdr:cNvPr id="4102" name="Object 8"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419100</xdr:colOff>
          <xdr:row>3</xdr:row>
          <xdr:rowOff>504825</xdr:rowOff>
        </xdr:from>
        <xdr:to>
          <xdr:col>2</xdr:col>
          <xdr:colOff>8801100</xdr:colOff>
          <xdr:row>3</xdr:row>
          <xdr:rowOff>3419475</xdr:rowOff>
        </xdr:to>
        <xdr:sp macro="" textlink="">
          <xdr:nvSpPr>
            <xdr:cNvPr id="4103" name="Object 9"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590550</xdr:colOff>
          <xdr:row>4</xdr:row>
          <xdr:rowOff>285750</xdr:rowOff>
        </xdr:from>
        <xdr:to>
          <xdr:col>2</xdr:col>
          <xdr:colOff>8820150</xdr:colOff>
          <xdr:row>4</xdr:row>
          <xdr:rowOff>4333875</xdr:rowOff>
        </xdr:to>
        <xdr:sp macro="" textlink="">
          <xdr:nvSpPr>
            <xdr:cNvPr id="4104" name="Object 10"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1152525</xdr:colOff>
          <xdr:row>5</xdr:row>
          <xdr:rowOff>209550</xdr:rowOff>
        </xdr:from>
        <xdr:to>
          <xdr:col>2</xdr:col>
          <xdr:colOff>8096250</xdr:colOff>
          <xdr:row>5</xdr:row>
          <xdr:rowOff>4352925</xdr:rowOff>
        </xdr:to>
        <xdr:sp macro="" textlink="">
          <xdr:nvSpPr>
            <xdr:cNvPr id="4105" name="Object 11"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xdr:row>
          <xdr:rowOff>1247775</xdr:rowOff>
        </xdr:from>
        <xdr:to>
          <xdr:col>2</xdr:col>
          <xdr:colOff>9410700</xdr:colOff>
          <xdr:row>1</xdr:row>
          <xdr:rowOff>2676525</xdr:rowOff>
        </xdr:to>
        <xdr:sp macro="" textlink="">
          <xdr:nvSpPr>
            <xdr:cNvPr id="4106" name="Object 12"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1047750</xdr:colOff>
          <xdr:row>6</xdr:row>
          <xdr:rowOff>76200</xdr:rowOff>
        </xdr:from>
        <xdr:to>
          <xdr:col>2</xdr:col>
          <xdr:colOff>7991475</xdr:colOff>
          <xdr:row>6</xdr:row>
          <xdr:rowOff>4219575</xdr:rowOff>
        </xdr:to>
        <xdr:sp macro="" textlink="">
          <xdr:nvSpPr>
            <xdr:cNvPr id="4107" name="Object 13"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1</xdr:row>
          <xdr:rowOff>1352550</xdr:rowOff>
        </xdr:from>
        <xdr:to>
          <xdr:col>1</xdr:col>
          <xdr:colOff>9296400</xdr:colOff>
          <xdr:row>1</xdr:row>
          <xdr:rowOff>2781300</xdr:rowOff>
        </xdr:to>
        <xdr:sp macro="" textlink="">
          <xdr:nvSpPr>
            <xdr:cNvPr id="4108" name="Object 14"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205868</xdr:colOff>
          <xdr:row>3</xdr:row>
          <xdr:rowOff>34637</xdr:rowOff>
        </xdr:from>
        <xdr:to>
          <xdr:col>4</xdr:col>
          <xdr:colOff>205868</xdr:colOff>
          <xdr:row>4</xdr:row>
          <xdr:rowOff>34636</xdr:rowOff>
        </xdr:to>
        <xdr:pic>
          <xdr:nvPicPr>
            <xdr:cNvPr id="21" name="Picture 20">
              <a:extLst>
                <a:ext uri="{FF2B5EF4-FFF2-40B4-BE49-F238E27FC236}">
                  <a16:creationId xmlns:a16="http://schemas.microsoft.com/office/drawing/2014/main" id="{00000000-0008-0000-0300-000015000000}"/>
                </a:ext>
              </a:extLst>
            </xdr:cNvPr>
            <xdr:cNvPicPr>
              <a:picLocks noChangeAspect="1" noChangeArrowheads="1"/>
              <a:extLst>
                <a:ext uri="{84589F7E-364E-4C9E-8A38-B11213B215E9}">
                  <a14:cameraTool cellRange="PlanLookUp" spid="_x0000_s4173"/>
                </a:ext>
              </a:extLst>
            </xdr:cNvPicPr>
          </xdr:nvPicPr>
          <xdr:blipFill>
            <a:blip xmlns:r="http://schemas.openxmlformats.org/officeDocument/2006/relationships" r:embed="rId1"/>
            <a:srcRect/>
            <a:stretch>
              <a:fillRect/>
            </a:stretch>
          </xdr:blipFill>
          <xdr:spPr bwMode="auto">
            <a:xfrm>
              <a:off x="20104459" y="9680864"/>
              <a:ext cx="9525000" cy="452004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3</xdr:row>
          <xdr:rowOff>1047750</xdr:rowOff>
        </xdr:from>
        <xdr:to>
          <xdr:col>1</xdr:col>
          <xdr:colOff>8705850</xdr:colOff>
          <xdr:row>3</xdr:row>
          <xdr:rowOff>3381375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xdr:row>
          <xdr:rowOff>0</xdr:rowOff>
        </xdr:from>
        <xdr:to>
          <xdr:col>7</xdr:col>
          <xdr:colOff>0</xdr:colOff>
          <xdr:row>3</xdr:row>
          <xdr:rowOff>1606</xdr:rowOff>
        </xdr:to>
        <xdr:pic>
          <xdr:nvPicPr>
            <xdr:cNvPr id="9" name="Picture 8">
              <a:extLst>
                <a:ext uri="{FF2B5EF4-FFF2-40B4-BE49-F238E27FC236}">
                  <a16:creationId xmlns:a16="http://schemas.microsoft.com/office/drawing/2014/main" id="{00000000-0008-0000-0400-000009000000}"/>
                </a:ext>
              </a:extLst>
            </xdr:cNvPr>
            <xdr:cNvPicPr>
              <a:picLocks noChangeAspect="1" noChangeArrowheads="1"/>
              <a:extLst>
                <a:ext uri="{84589F7E-364E-4C9E-8A38-B11213B215E9}">
                  <a14:cameraTool cellRange="CrossLookUp" spid="_x0000_s5303"/>
                </a:ext>
              </a:extLst>
            </xdr:cNvPicPr>
          </xdr:nvPicPr>
          <xdr:blipFill>
            <a:blip xmlns:r="http://schemas.openxmlformats.org/officeDocument/2006/relationships" r:embed="rId1"/>
            <a:srcRect/>
            <a:stretch>
              <a:fillRect/>
            </a:stretch>
          </xdr:blipFill>
          <xdr:spPr bwMode="auto">
            <a:xfrm>
              <a:off x="10131136" y="4710545"/>
              <a:ext cx="9525000" cy="452004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123825</xdr:colOff>
          <xdr:row>1</xdr:row>
          <xdr:rowOff>990600</xdr:rowOff>
        </xdr:from>
        <xdr:to>
          <xdr:col>2</xdr:col>
          <xdr:colOff>8896350</xdr:colOff>
          <xdr:row>1</xdr:row>
          <xdr:rowOff>3657600</xdr:rowOff>
        </xdr:to>
        <xdr:sp macro="" textlink="">
          <xdr:nvSpPr>
            <xdr:cNvPr id="5134" name="Object 14" hidden="1">
              <a:extLst>
                <a:ext uri="{63B3BB69-23CF-44E3-9099-C40C66FF867C}">
                  <a14:compatExt spid="_x0000_s5134"/>
                </a:ext>
                <a:ext uri="{FF2B5EF4-FFF2-40B4-BE49-F238E27FC236}">
                  <a16:creationId xmlns:a16="http://schemas.microsoft.com/office/drawing/2014/main" id="{00000000-0008-0000-0400-00000E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1</xdr:row>
          <xdr:rowOff>571500</xdr:rowOff>
        </xdr:from>
        <xdr:to>
          <xdr:col>1</xdr:col>
          <xdr:colOff>8239125</xdr:colOff>
          <xdr:row>1</xdr:row>
          <xdr:rowOff>3876675</xdr:rowOff>
        </xdr:to>
        <xdr:sp macro="" textlink="">
          <xdr:nvSpPr>
            <xdr:cNvPr id="5137" name="Object 17" hidden="1">
              <a:extLst>
                <a:ext uri="{63B3BB69-23CF-44E3-9099-C40C66FF867C}">
                  <a14:compatExt spid="_x0000_s5137"/>
                </a:ext>
                <a:ext uri="{FF2B5EF4-FFF2-40B4-BE49-F238E27FC236}">
                  <a16:creationId xmlns:a16="http://schemas.microsoft.com/office/drawing/2014/main" id="{00000000-0008-0000-0400-00001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1</xdr:row>
          <xdr:rowOff>1000125</xdr:rowOff>
        </xdr:from>
        <xdr:to>
          <xdr:col>3</xdr:col>
          <xdr:colOff>9410700</xdr:colOff>
          <xdr:row>1</xdr:row>
          <xdr:rowOff>2790825</xdr:rowOff>
        </xdr:to>
        <xdr:sp macro="" textlink="">
          <xdr:nvSpPr>
            <xdr:cNvPr id="5138" name="Object 18" hidden="1">
              <a:extLst>
                <a:ext uri="{63B3BB69-23CF-44E3-9099-C40C66FF867C}">
                  <a14:compatExt spid="_x0000_s5138"/>
                </a:ext>
                <a:ext uri="{FF2B5EF4-FFF2-40B4-BE49-F238E27FC236}">
                  <a16:creationId xmlns:a16="http://schemas.microsoft.com/office/drawing/2014/main" id="{00000000-0008-0000-0400-00001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xdr:row>
          <xdr:rowOff>1066800</xdr:rowOff>
        </xdr:from>
        <xdr:to>
          <xdr:col>4</xdr:col>
          <xdr:colOff>9477375</xdr:colOff>
          <xdr:row>1</xdr:row>
          <xdr:rowOff>2857500</xdr:rowOff>
        </xdr:to>
        <xdr:sp macro="" textlink="">
          <xdr:nvSpPr>
            <xdr:cNvPr id="5139" name="Object 19" hidden="1">
              <a:extLst>
                <a:ext uri="{63B3BB69-23CF-44E3-9099-C40C66FF867C}">
                  <a14:compatExt spid="_x0000_s5139"/>
                </a:ext>
                <a:ext uri="{FF2B5EF4-FFF2-40B4-BE49-F238E27FC236}">
                  <a16:creationId xmlns:a16="http://schemas.microsoft.com/office/drawing/2014/main" id="{00000000-0008-0000-0400-00001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400050</xdr:colOff>
          <xdr:row>2</xdr:row>
          <xdr:rowOff>1362075</xdr:rowOff>
        </xdr:from>
        <xdr:to>
          <xdr:col>2</xdr:col>
          <xdr:colOff>8753475</xdr:colOff>
          <xdr:row>2</xdr:row>
          <xdr:rowOff>3467100</xdr:rowOff>
        </xdr:to>
        <xdr:sp macro="" textlink="">
          <xdr:nvSpPr>
            <xdr:cNvPr id="5141" name="Object 21" hidden="1">
              <a:extLst>
                <a:ext uri="{63B3BB69-23CF-44E3-9099-C40C66FF867C}">
                  <a14:compatExt spid="_x0000_s5141"/>
                </a:ext>
                <a:ext uri="{FF2B5EF4-FFF2-40B4-BE49-F238E27FC236}">
                  <a16:creationId xmlns:a16="http://schemas.microsoft.com/office/drawing/2014/main" id="{00000000-0008-0000-0400-000015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714375</xdr:colOff>
          <xdr:row>2</xdr:row>
          <xdr:rowOff>914400</xdr:rowOff>
        </xdr:from>
        <xdr:to>
          <xdr:col>1</xdr:col>
          <xdr:colOff>7686675</xdr:colOff>
          <xdr:row>2</xdr:row>
          <xdr:rowOff>3552825</xdr:rowOff>
        </xdr:to>
        <xdr:sp macro="" textlink="">
          <xdr:nvSpPr>
            <xdr:cNvPr id="5142" name="Object 22" hidden="1">
              <a:extLst>
                <a:ext uri="{63B3BB69-23CF-44E3-9099-C40C66FF867C}">
                  <a14:compatExt spid="_x0000_s5142"/>
                </a:ext>
                <a:ext uri="{FF2B5EF4-FFF2-40B4-BE49-F238E27FC236}">
                  <a16:creationId xmlns:a16="http://schemas.microsoft.com/office/drawing/2014/main" id="{00000000-0008-0000-0400-000016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2</xdr:row>
          <xdr:rowOff>1162050</xdr:rowOff>
        </xdr:from>
        <xdr:to>
          <xdr:col>3</xdr:col>
          <xdr:colOff>9315450</xdr:colOff>
          <xdr:row>2</xdr:row>
          <xdr:rowOff>2809875</xdr:rowOff>
        </xdr:to>
        <xdr:sp macro="" textlink="">
          <xdr:nvSpPr>
            <xdr:cNvPr id="5146" name="Object 26" hidden="1">
              <a:extLst>
                <a:ext uri="{63B3BB69-23CF-44E3-9099-C40C66FF867C}">
                  <a14:compatExt spid="_x0000_s5146"/>
                </a:ext>
                <a:ext uri="{FF2B5EF4-FFF2-40B4-BE49-F238E27FC236}">
                  <a16:creationId xmlns:a16="http://schemas.microsoft.com/office/drawing/2014/main" id="{00000000-0008-0000-0400-00001A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238125</xdr:colOff>
          <xdr:row>2</xdr:row>
          <xdr:rowOff>1419225</xdr:rowOff>
        </xdr:from>
        <xdr:to>
          <xdr:col>4</xdr:col>
          <xdr:colOff>9486900</xdr:colOff>
          <xdr:row>2</xdr:row>
          <xdr:rowOff>3067050</xdr:rowOff>
        </xdr:to>
        <xdr:sp macro="" textlink="">
          <xdr:nvSpPr>
            <xdr:cNvPr id="5147" name="Object 27" hidden="1">
              <a:extLst>
                <a:ext uri="{63B3BB69-23CF-44E3-9099-C40C66FF867C}">
                  <a14:compatExt spid="_x0000_s5147"/>
                </a:ext>
                <a:ext uri="{FF2B5EF4-FFF2-40B4-BE49-F238E27FC236}">
                  <a16:creationId xmlns:a16="http://schemas.microsoft.com/office/drawing/2014/main" id="{00000000-0008-0000-0400-00001B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3</xdr:row>
          <xdr:rowOff>1123950</xdr:rowOff>
        </xdr:from>
        <xdr:to>
          <xdr:col>2</xdr:col>
          <xdr:colOff>9477375</xdr:colOff>
          <xdr:row>3</xdr:row>
          <xdr:rowOff>2933700</xdr:rowOff>
        </xdr:to>
        <xdr:sp macro="" textlink="">
          <xdr:nvSpPr>
            <xdr:cNvPr id="5158" name="Object 38" hidden="1">
              <a:extLst>
                <a:ext uri="{63B3BB69-23CF-44E3-9099-C40C66FF867C}">
                  <a14:compatExt spid="_x0000_s5158"/>
                </a:ext>
                <a:ext uri="{FF2B5EF4-FFF2-40B4-BE49-F238E27FC236}">
                  <a16:creationId xmlns:a16="http://schemas.microsoft.com/office/drawing/2014/main" id="{00000000-0008-0000-0400-000026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xdr:row>
          <xdr:rowOff>952500</xdr:rowOff>
        </xdr:from>
        <xdr:to>
          <xdr:col>3</xdr:col>
          <xdr:colOff>9477375</xdr:colOff>
          <xdr:row>3</xdr:row>
          <xdr:rowOff>2686050</xdr:rowOff>
        </xdr:to>
        <xdr:sp macro="" textlink="">
          <xdr:nvSpPr>
            <xdr:cNvPr id="5159" name="Object 39" hidden="1">
              <a:extLst>
                <a:ext uri="{63B3BB69-23CF-44E3-9099-C40C66FF867C}">
                  <a14:compatExt spid="_x0000_s5159"/>
                </a:ext>
                <a:ext uri="{FF2B5EF4-FFF2-40B4-BE49-F238E27FC236}">
                  <a16:creationId xmlns:a16="http://schemas.microsoft.com/office/drawing/2014/main" id="{00000000-0008-0000-0400-000027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xdr:row>
          <xdr:rowOff>1019175</xdr:rowOff>
        </xdr:from>
        <xdr:to>
          <xdr:col>4</xdr:col>
          <xdr:colOff>9420225</xdr:colOff>
          <xdr:row>3</xdr:row>
          <xdr:rowOff>2600325</xdr:rowOff>
        </xdr:to>
        <xdr:sp macro="" textlink="">
          <xdr:nvSpPr>
            <xdr:cNvPr id="5160" name="Object 40" hidden="1">
              <a:extLst>
                <a:ext uri="{63B3BB69-23CF-44E3-9099-C40C66FF867C}">
                  <a14:compatExt spid="_x0000_s5160"/>
                </a:ext>
                <a:ext uri="{FF2B5EF4-FFF2-40B4-BE49-F238E27FC236}">
                  <a16:creationId xmlns:a16="http://schemas.microsoft.com/office/drawing/2014/main" id="{00000000-0008-0000-0400-000028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xdr:row>
          <xdr:rowOff>1371600</xdr:rowOff>
        </xdr:from>
        <xdr:to>
          <xdr:col>2</xdr:col>
          <xdr:colOff>9448800</xdr:colOff>
          <xdr:row>4</xdr:row>
          <xdr:rowOff>3009900</xdr:rowOff>
        </xdr:to>
        <xdr:sp macro="" textlink="">
          <xdr:nvSpPr>
            <xdr:cNvPr id="5162" name="Object 42" hidden="1">
              <a:extLst>
                <a:ext uri="{63B3BB69-23CF-44E3-9099-C40C66FF867C}">
                  <a14:compatExt spid="_x0000_s5162"/>
                </a:ext>
                <a:ext uri="{FF2B5EF4-FFF2-40B4-BE49-F238E27FC236}">
                  <a16:creationId xmlns:a16="http://schemas.microsoft.com/office/drawing/2014/main" id="{00000000-0008-0000-0400-00002A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4</xdr:row>
          <xdr:rowOff>1285875</xdr:rowOff>
        </xdr:from>
        <xdr:to>
          <xdr:col>1</xdr:col>
          <xdr:colOff>9448800</xdr:colOff>
          <xdr:row>4</xdr:row>
          <xdr:rowOff>3467100</xdr:rowOff>
        </xdr:to>
        <xdr:sp macro="" textlink="">
          <xdr:nvSpPr>
            <xdr:cNvPr id="5163" name="Object 43" hidden="1">
              <a:extLst>
                <a:ext uri="{63B3BB69-23CF-44E3-9099-C40C66FF867C}">
                  <a14:compatExt spid="_x0000_s5163"/>
                </a:ext>
                <a:ext uri="{FF2B5EF4-FFF2-40B4-BE49-F238E27FC236}">
                  <a16:creationId xmlns:a16="http://schemas.microsoft.com/office/drawing/2014/main" id="{00000000-0008-0000-0400-00002B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xdr:row>
          <xdr:rowOff>1285875</xdr:rowOff>
        </xdr:from>
        <xdr:to>
          <xdr:col>4</xdr:col>
          <xdr:colOff>9458325</xdr:colOff>
          <xdr:row>4</xdr:row>
          <xdr:rowOff>2686050</xdr:rowOff>
        </xdr:to>
        <xdr:sp macro="" textlink="">
          <xdr:nvSpPr>
            <xdr:cNvPr id="5166" name="Object 46" hidden="1">
              <a:extLst>
                <a:ext uri="{63B3BB69-23CF-44E3-9099-C40C66FF867C}">
                  <a14:compatExt spid="_x0000_s5166"/>
                </a:ext>
                <a:ext uri="{FF2B5EF4-FFF2-40B4-BE49-F238E27FC236}">
                  <a16:creationId xmlns:a16="http://schemas.microsoft.com/office/drawing/2014/main" id="{00000000-0008-0000-0400-00002E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xdr:row>
          <xdr:rowOff>1209675</xdr:rowOff>
        </xdr:from>
        <xdr:to>
          <xdr:col>1</xdr:col>
          <xdr:colOff>9477375</xdr:colOff>
          <xdr:row>5</xdr:row>
          <xdr:rowOff>3028950</xdr:rowOff>
        </xdr:to>
        <xdr:sp macro="" textlink="">
          <xdr:nvSpPr>
            <xdr:cNvPr id="5168" name="Object 48" hidden="1">
              <a:extLst>
                <a:ext uri="{63B3BB69-23CF-44E3-9099-C40C66FF867C}">
                  <a14:compatExt spid="_x0000_s5168"/>
                </a:ext>
                <a:ext uri="{FF2B5EF4-FFF2-40B4-BE49-F238E27FC236}">
                  <a16:creationId xmlns:a16="http://schemas.microsoft.com/office/drawing/2014/main" id="{00000000-0008-0000-0400-000030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1190625</xdr:rowOff>
        </xdr:from>
        <xdr:to>
          <xdr:col>3</xdr:col>
          <xdr:colOff>19050</xdr:colOff>
          <xdr:row>5</xdr:row>
          <xdr:rowOff>2600325</xdr:rowOff>
        </xdr:to>
        <xdr:sp macro="" textlink="">
          <xdr:nvSpPr>
            <xdr:cNvPr id="5170" name="Object 50" hidden="1">
              <a:extLst>
                <a:ext uri="{63B3BB69-23CF-44E3-9099-C40C66FF867C}">
                  <a14:compatExt spid="_x0000_s5170"/>
                </a:ext>
                <a:ext uri="{FF2B5EF4-FFF2-40B4-BE49-F238E27FC236}">
                  <a16:creationId xmlns:a16="http://schemas.microsoft.com/office/drawing/2014/main" id="{00000000-0008-0000-0400-00003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5</xdr:row>
          <xdr:rowOff>1419225</xdr:rowOff>
        </xdr:from>
        <xdr:to>
          <xdr:col>4</xdr:col>
          <xdr:colOff>28575</xdr:colOff>
          <xdr:row>5</xdr:row>
          <xdr:rowOff>2733675</xdr:rowOff>
        </xdr:to>
        <xdr:sp macro="" textlink="">
          <xdr:nvSpPr>
            <xdr:cNvPr id="5173" name="Object 53" hidden="1">
              <a:extLst>
                <a:ext uri="{63B3BB69-23CF-44E3-9099-C40C66FF867C}">
                  <a14:compatExt spid="_x0000_s5173"/>
                </a:ext>
                <a:ext uri="{FF2B5EF4-FFF2-40B4-BE49-F238E27FC236}">
                  <a16:creationId xmlns:a16="http://schemas.microsoft.com/office/drawing/2014/main" id="{00000000-0008-0000-0400-000035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714375</xdr:rowOff>
        </xdr:from>
        <xdr:to>
          <xdr:col>4</xdr:col>
          <xdr:colOff>9420225</xdr:colOff>
          <xdr:row>5</xdr:row>
          <xdr:rowOff>1943100</xdr:rowOff>
        </xdr:to>
        <xdr:sp macro="" textlink="">
          <xdr:nvSpPr>
            <xdr:cNvPr id="5175" name="Object 55" hidden="1">
              <a:extLst>
                <a:ext uri="{63B3BB69-23CF-44E3-9099-C40C66FF867C}">
                  <a14:compatExt spid="_x0000_s5175"/>
                </a:ext>
                <a:ext uri="{FF2B5EF4-FFF2-40B4-BE49-F238E27FC236}">
                  <a16:creationId xmlns:a16="http://schemas.microsoft.com/office/drawing/2014/main" id="{00000000-0008-0000-0400-000037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4</xdr:row>
          <xdr:rowOff>1333500</xdr:rowOff>
        </xdr:from>
        <xdr:to>
          <xdr:col>4</xdr:col>
          <xdr:colOff>9525</xdr:colOff>
          <xdr:row>4</xdr:row>
          <xdr:rowOff>2686050</xdr:rowOff>
        </xdr:to>
        <xdr:sp macro="" textlink="">
          <xdr:nvSpPr>
            <xdr:cNvPr id="5177" name="Object 57" hidden="1">
              <a:extLst>
                <a:ext uri="{63B3BB69-23CF-44E3-9099-C40C66FF867C}">
                  <a14:compatExt spid="_x0000_s5177"/>
                </a:ext>
                <a:ext uri="{FF2B5EF4-FFF2-40B4-BE49-F238E27FC236}">
                  <a16:creationId xmlns:a16="http://schemas.microsoft.com/office/drawing/2014/main" id="{00000000-0008-0000-0400-000039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6</xdr:row>
          <xdr:rowOff>1209675</xdr:rowOff>
        </xdr:from>
        <xdr:to>
          <xdr:col>1</xdr:col>
          <xdr:colOff>9382125</xdr:colOff>
          <xdr:row>6</xdr:row>
          <xdr:rowOff>2762250</xdr:rowOff>
        </xdr:to>
        <xdr:sp macro="" textlink="">
          <xdr:nvSpPr>
            <xdr:cNvPr id="5181" name="Object 61" hidden="1">
              <a:extLst>
                <a:ext uri="{63B3BB69-23CF-44E3-9099-C40C66FF867C}">
                  <a14:compatExt spid="_x0000_s5181"/>
                </a:ext>
                <a:ext uri="{FF2B5EF4-FFF2-40B4-BE49-F238E27FC236}">
                  <a16:creationId xmlns:a16="http://schemas.microsoft.com/office/drawing/2014/main" id="{00000000-0008-0000-0400-00003D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1123950</xdr:rowOff>
        </xdr:from>
        <xdr:to>
          <xdr:col>2</xdr:col>
          <xdr:colOff>9467850</xdr:colOff>
          <xdr:row>6</xdr:row>
          <xdr:rowOff>2476500</xdr:rowOff>
        </xdr:to>
        <xdr:sp macro="" textlink="">
          <xdr:nvSpPr>
            <xdr:cNvPr id="5183" name="Object 63" hidden="1">
              <a:extLst>
                <a:ext uri="{63B3BB69-23CF-44E3-9099-C40C66FF867C}">
                  <a14:compatExt spid="_x0000_s5183"/>
                </a:ext>
                <a:ext uri="{FF2B5EF4-FFF2-40B4-BE49-F238E27FC236}">
                  <a16:creationId xmlns:a16="http://schemas.microsoft.com/office/drawing/2014/main" id="{00000000-0008-0000-0400-00003F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xdr:row>
          <xdr:rowOff>1428750</xdr:rowOff>
        </xdr:from>
        <xdr:to>
          <xdr:col>3</xdr:col>
          <xdr:colOff>9448800</xdr:colOff>
          <xdr:row>6</xdr:row>
          <xdr:rowOff>2714625</xdr:rowOff>
        </xdr:to>
        <xdr:sp macro="" textlink="">
          <xdr:nvSpPr>
            <xdr:cNvPr id="5185" name="Object 65" hidden="1">
              <a:extLst>
                <a:ext uri="{63B3BB69-23CF-44E3-9099-C40C66FF867C}">
                  <a14:compatExt spid="_x0000_s5185"/>
                </a:ext>
                <a:ext uri="{FF2B5EF4-FFF2-40B4-BE49-F238E27FC236}">
                  <a16:creationId xmlns:a16="http://schemas.microsoft.com/office/drawing/2014/main" id="{00000000-0008-0000-0400-000041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6</xdr:row>
          <xdr:rowOff>1552575</xdr:rowOff>
        </xdr:from>
        <xdr:to>
          <xdr:col>4</xdr:col>
          <xdr:colOff>9448800</xdr:colOff>
          <xdr:row>6</xdr:row>
          <xdr:rowOff>2781300</xdr:rowOff>
        </xdr:to>
        <xdr:sp macro="" textlink="">
          <xdr:nvSpPr>
            <xdr:cNvPr id="5187" name="Object 67" hidden="1">
              <a:extLst>
                <a:ext uri="{63B3BB69-23CF-44E3-9099-C40C66FF867C}">
                  <a14:compatExt spid="_x0000_s5187"/>
                </a:ext>
                <a:ext uri="{FF2B5EF4-FFF2-40B4-BE49-F238E27FC236}">
                  <a16:creationId xmlns:a16="http://schemas.microsoft.com/office/drawing/2014/main" id="{00000000-0008-0000-0400-000043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400050</xdr:colOff>
          <xdr:row>10</xdr:row>
          <xdr:rowOff>0</xdr:rowOff>
        </xdr:from>
        <xdr:to>
          <xdr:col>3</xdr:col>
          <xdr:colOff>3181350</xdr:colOff>
          <xdr:row>10</xdr:row>
          <xdr:rowOff>857250</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5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866775</xdr:colOff>
          <xdr:row>12</xdr:row>
          <xdr:rowOff>114300</xdr:rowOff>
        </xdr:from>
        <xdr:to>
          <xdr:col>3</xdr:col>
          <xdr:colOff>2457450</xdr:colOff>
          <xdr:row>12</xdr:row>
          <xdr:rowOff>819150</xdr:rowOff>
        </xdr:to>
        <xdr:sp macro="" textlink="">
          <xdr:nvSpPr>
            <xdr:cNvPr id="7170" name="Object 2" hidden="1">
              <a:extLst>
                <a:ext uri="{63B3BB69-23CF-44E3-9099-C40C66FF867C}">
                  <a14:compatExt spid="_x0000_s7170"/>
                </a:ext>
                <a:ext uri="{FF2B5EF4-FFF2-40B4-BE49-F238E27FC236}">
                  <a16:creationId xmlns:a16="http://schemas.microsoft.com/office/drawing/2014/main" id="{00000000-0008-0000-0500-000002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7</xdr:row>
          <xdr:rowOff>76200</xdr:rowOff>
        </xdr:from>
        <xdr:to>
          <xdr:col>3</xdr:col>
          <xdr:colOff>3724275</xdr:colOff>
          <xdr:row>7</xdr:row>
          <xdr:rowOff>790575</xdr:rowOff>
        </xdr:to>
        <xdr:sp macro="" textlink="">
          <xdr:nvSpPr>
            <xdr:cNvPr id="7171" name="Object 3" hidden="1">
              <a:extLst>
                <a:ext uri="{63B3BB69-23CF-44E3-9099-C40C66FF867C}">
                  <a14:compatExt spid="_x0000_s7171"/>
                </a:ext>
                <a:ext uri="{FF2B5EF4-FFF2-40B4-BE49-F238E27FC236}">
                  <a16:creationId xmlns:a16="http://schemas.microsoft.com/office/drawing/2014/main" id="{00000000-0008-0000-0500-000003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3</xdr:row>
          <xdr:rowOff>142875</xdr:rowOff>
        </xdr:from>
        <xdr:to>
          <xdr:col>3</xdr:col>
          <xdr:colOff>3600450</xdr:colOff>
          <xdr:row>3</xdr:row>
          <xdr:rowOff>828675</xdr:rowOff>
        </xdr:to>
        <xdr:sp macro="" textlink="">
          <xdr:nvSpPr>
            <xdr:cNvPr id="7172" name="Object 4" hidden="1">
              <a:extLst>
                <a:ext uri="{63B3BB69-23CF-44E3-9099-C40C66FF867C}">
                  <a14:compatExt spid="_x0000_s7172"/>
                </a:ext>
                <a:ext uri="{FF2B5EF4-FFF2-40B4-BE49-F238E27FC236}">
                  <a16:creationId xmlns:a16="http://schemas.microsoft.com/office/drawing/2014/main" id="{00000000-0008-0000-0500-000004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4</xdr:row>
          <xdr:rowOff>142875</xdr:rowOff>
        </xdr:from>
        <xdr:to>
          <xdr:col>3</xdr:col>
          <xdr:colOff>3590925</xdr:colOff>
          <xdr:row>4</xdr:row>
          <xdr:rowOff>828675</xdr:rowOff>
        </xdr:to>
        <xdr:sp macro="" textlink="">
          <xdr:nvSpPr>
            <xdr:cNvPr id="7173" name="Object 5" hidden="1">
              <a:extLst>
                <a:ext uri="{63B3BB69-23CF-44E3-9099-C40C66FF867C}">
                  <a14:compatExt spid="_x0000_s7173"/>
                </a:ext>
                <a:ext uri="{FF2B5EF4-FFF2-40B4-BE49-F238E27FC236}">
                  <a16:creationId xmlns:a16="http://schemas.microsoft.com/office/drawing/2014/main" id="{00000000-0008-0000-0500-000005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5</xdr:row>
          <xdr:rowOff>142875</xdr:rowOff>
        </xdr:from>
        <xdr:to>
          <xdr:col>3</xdr:col>
          <xdr:colOff>3590925</xdr:colOff>
          <xdr:row>5</xdr:row>
          <xdr:rowOff>828675</xdr:rowOff>
        </xdr:to>
        <xdr:sp macro="" textlink="">
          <xdr:nvSpPr>
            <xdr:cNvPr id="7174" name="Object 6" hidden="1">
              <a:extLst>
                <a:ext uri="{63B3BB69-23CF-44E3-9099-C40C66FF867C}">
                  <a14:compatExt spid="_x0000_s7174"/>
                </a:ext>
                <a:ext uri="{FF2B5EF4-FFF2-40B4-BE49-F238E27FC236}">
                  <a16:creationId xmlns:a16="http://schemas.microsoft.com/office/drawing/2014/main" id="{00000000-0008-0000-0500-000006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xdr:colOff>
          <xdr:row>6</xdr:row>
          <xdr:rowOff>142875</xdr:rowOff>
        </xdr:from>
        <xdr:to>
          <xdr:col>3</xdr:col>
          <xdr:colOff>3590925</xdr:colOff>
          <xdr:row>6</xdr:row>
          <xdr:rowOff>828675</xdr:rowOff>
        </xdr:to>
        <xdr:sp macro="" textlink="">
          <xdr:nvSpPr>
            <xdr:cNvPr id="7175" name="Object 7" hidden="1">
              <a:extLst>
                <a:ext uri="{63B3BB69-23CF-44E3-9099-C40C66FF867C}">
                  <a14:compatExt spid="_x0000_s7175"/>
                </a:ext>
                <a:ext uri="{FF2B5EF4-FFF2-40B4-BE49-F238E27FC236}">
                  <a16:creationId xmlns:a16="http://schemas.microsoft.com/office/drawing/2014/main" id="{00000000-0008-0000-0500-000007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8</xdr:row>
          <xdr:rowOff>76200</xdr:rowOff>
        </xdr:from>
        <xdr:to>
          <xdr:col>3</xdr:col>
          <xdr:colOff>3724275</xdr:colOff>
          <xdr:row>8</xdr:row>
          <xdr:rowOff>790575</xdr:rowOff>
        </xdr:to>
        <xdr:sp macro="" textlink="">
          <xdr:nvSpPr>
            <xdr:cNvPr id="7176" name="Object 8" hidden="1">
              <a:extLst>
                <a:ext uri="{63B3BB69-23CF-44E3-9099-C40C66FF867C}">
                  <a14:compatExt spid="_x0000_s7176"/>
                </a:ext>
                <a:ext uri="{FF2B5EF4-FFF2-40B4-BE49-F238E27FC236}">
                  <a16:creationId xmlns:a16="http://schemas.microsoft.com/office/drawing/2014/main" id="{00000000-0008-0000-0500-000008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xdr:row>
          <xdr:rowOff>76200</xdr:rowOff>
        </xdr:from>
        <xdr:to>
          <xdr:col>3</xdr:col>
          <xdr:colOff>3676650</xdr:colOff>
          <xdr:row>9</xdr:row>
          <xdr:rowOff>790575</xdr:rowOff>
        </xdr:to>
        <xdr:sp macro="" textlink="">
          <xdr:nvSpPr>
            <xdr:cNvPr id="7177" name="Object 9" hidden="1">
              <a:extLst>
                <a:ext uri="{63B3BB69-23CF-44E3-9099-C40C66FF867C}">
                  <a14:compatExt spid="_x0000_s7177"/>
                </a:ext>
                <a:ext uri="{FF2B5EF4-FFF2-40B4-BE49-F238E27FC236}">
                  <a16:creationId xmlns:a16="http://schemas.microsoft.com/office/drawing/2014/main" id="{00000000-0008-0000-0500-000009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409575</xdr:colOff>
          <xdr:row>10</xdr:row>
          <xdr:rowOff>866775</xdr:rowOff>
        </xdr:from>
        <xdr:to>
          <xdr:col>3</xdr:col>
          <xdr:colOff>3181350</xdr:colOff>
          <xdr:row>11</xdr:row>
          <xdr:rowOff>847725</xdr:rowOff>
        </xdr:to>
        <xdr:sp macro="" textlink="">
          <xdr:nvSpPr>
            <xdr:cNvPr id="7178" name="Object 10" hidden="1">
              <a:extLst>
                <a:ext uri="{63B3BB69-23CF-44E3-9099-C40C66FF867C}">
                  <a14:compatExt spid="_x0000_s7178"/>
                </a:ext>
                <a:ext uri="{FF2B5EF4-FFF2-40B4-BE49-F238E27FC236}">
                  <a16:creationId xmlns:a16="http://schemas.microsoft.com/office/drawing/2014/main" id="{00000000-0008-0000-0500-00000A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13</xdr:row>
          <xdr:rowOff>123825</xdr:rowOff>
        </xdr:from>
        <xdr:to>
          <xdr:col>3</xdr:col>
          <xdr:colOff>2505075</xdr:colOff>
          <xdr:row>13</xdr:row>
          <xdr:rowOff>819150</xdr:rowOff>
        </xdr:to>
        <xdr:sp macro="" textlink="">
          <xdr:nvSpPr>
            <xdr:cNvPr id="7179" name="Object 11" hidden="1">
              <a:extLst>
                <a:ext uri="{63B3BB69-23CF-44E3-9099-C40C66FF867C}">
                  <a14:compatExt spid="_x0000_s7179"/>
                </a:ext>
                <a:ext uri="{FF2B5EF4-FFF2-40B4-BE49-F238E27FC236}">
                  <a16:creationId xmlns:a16="http://schemas.microsoft.com/office/drawing/2014/main" id="{00000000-0008-0000-0500-00000B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emf"/><Relationship Id="rId18" Type="http://schemas.openxmlformats.org/officeDocument/2006/relationships/oleObject" Target="../embeddings/oleObject8.bin"/><Relationship Id="rId26" Type="http://schemas.openxmlformats.org/officeDocument/2006/relationships/oleObject" Target="../embeddings/oleObject12.bin"/><Relationship Id="rId3" Type="http://schemas.openxmlformats.org/officeDocument/2006/relationships/vmlDrawing" Target="../drawings/vmlDrawing3.vml"/><Relationship Id="rId21" Type="http://schemas.openxmlformats.org/officeDocument/2006/relationships/image" Target="../media/image15.emf"/><Relationship Id="rId7" Type="http://schemas.openxmlformats.org/officeDocument/2006/relationships/image" Target="../media/image8.emf"/><Relationship Id="rId12" Type="http://schemas.openxmlformats.org/officeDocument/2006/relationships/oleObject" Target="../embeddings/oleObject5.bin"/><Relationship Id="rId17" Type="http://schemas.openxmlformats.org/officeDocument/2006/relationships/image" Target="../media/image13.emf"/><Relationship Id="rId25" Type="http://schemas.openxmlformats.org/officeDocument/2006/relationships/image" Target="../media/image17.emf"/><Relationship Id="rId2" Type="http://schemas.openxmlformats.org/officeDocument/2006/relationships/drawing" Target="../drawings/drawing3.xml"/><Relationship Id="rId16" Type="http://schemas.openxmlformats.org/officeDocument/2006/relationships/oleObject" Target="../embeddings/oleObject7.bin"/><Relationship Id="rId20" Type="http://schemas.openxmlformats.org/officeDocument/2006/relationships/oleObject" Target="../embeddings/oleObject9.bin"/><Relationship Id="rId1" Type="http://schemas.openxmlformats.org/officeDocument/2006/relationships/printerSettings" Target="../printerSettings/printerSettings3.bin"/><Relationship Id="rId6" Type="http://schemas.openxmlformats.org/officeDocument/2006/relationships/oleObject" Target="../embeddings/oleObject2.bin"/><Relationship Id="rId11" Type="http://schemas.openxmlformats.org/officeDocument/2006/relationships/image" Target="../media/image10.emf"/><Relationship Id="rId24" Type="http://schemas.openxmlformats.org/officeDocument/2006/relationships/oleObject" Target="../embeddings/oleObject11.bin"/><Relationship Id="rId5" Type="http://schemas.openxmlformats.org/officeDocument/2006/relationships/image" Target="../media/image7.emf"/><Relationship Id="rId15" Type="http://schemas.openxmlformats.org/officeDocument/2006/relationships/image" Target="../media/image12.emf"/><Relationship Id="rId23" Type="http://schemas.openxmlformats.org/officeDocument/2006/relationships/image" Target="../media/image16.emf"/><Relationship Id="rId10" Type="http://schemas.openxmlformats.org/officeDocument/2006/relationships/oleObject" Target="../embeddings/oleObject4.bin"/><Relationship Id="rId19"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9.emf"/><Relationship Id="rId14" Type="http://schemas.openxmlformats.org/officeDocument/2006/relationships/oleObject" Target="../embeddings/oleObject6.bin"/><Relationship Id="rId22" Type="http://schemas.openxmlformats.org/officeDocument/2006/relationships/oleObject" Target="../embeddings/oleObject10.bin"/><Relationship Id="rId27" Type="http://schemas.openxmlformats.org/officeDocument/2006/relationships/image" Target="../media/image18.emf"/></Relationships>
</file>

<file path=xl/worksheets/_rels/sheet5.xml.rels><?xml version="1.0" encoding="UTF-8" standalone="yes"?>
<Relationships xmlns="http://schemas.openxmlformats.org/package/2006/relationships"><Relationship Id="rId13" Type="http://schemas.openxmlformats.org/officeDocument/2006/relationships/image" Target="../media/image25.emf"/><Relationship Id="rId18" Type="http://schemas.openxmlformats.org/officeDocument/2006/relationships/oleObject" Target="../embeddings/oleObject20.bin"/><Relationship Id="rId26" Type="http://schemas.openxmlformats.org/officeDocument/2006/relationships/oleObject" Target="../embeddings/oleObject24.bin"/><Relationship Id="rId39" Type="http://schemas.openxmlformats.org/officeDocument/2006/relationships/image" Target="../media/image38.emf"/><Relationship Id="rId3" Type="http://schemas.openxmlformats.org/officeDocument/2006/relationships/vmlDrawing" Target="../drawings/vmlDrawing4.vml"/><Relationship Id="rId21" Type="http://schemas.openxmlformats.org/officeDocument/2006/relationships/image" Target="../media/image29.emf"/><Relationship Id="rId34" Type="http://schemas.openxmlformats.org/officeDocument/2006/relationships/oleObject" Target="../embeddings/oleObject28.bin"/><Relationship Id="rId42" Type="http://schemas.openxmlformats.org/officeDocument/2006/relationships/oleObject" Target="../embeddings/oleObject32.bin"/><Relationship Id="rId47" Type="http://schemas.openxmlformats.org/officeDocument/2006/relationships/image" Target="../media/image42.emf"/><Relationship Id="rId50" Type="http://schemas.openxmlformats.org/officeDocument/2006/relationships/oleObject" Target="../embeddings/oleObject36.bin"/><Relationship Id="rId7" Type="http://schemas.openxmlformats.org/officeDocument/2006/relationships/image" Target="../media/image22.emf"/><Relationship Id="rId12" Type="http://schemas.openxmlformats.org/officeDocument/2006/relationships/oleObject" Target="../embeddings/oleObject17.bin"/><Relationship Id="rId17" Type="http://schemas.openxmlformats.org/officeDocument/2006/relationships/image" Target="../media/image27.emf"/><Relationship Id="rId25" Type="http://schemas.openxmlformats.org/officeDocument/2006/relationships/image" Target="../media/image31.emf"/><Relationship Id="rId33" Type="http://schemas.openxmlformats.org/officeDocument/2006/relationships/image" Target="../media/image35.emf"/><Relationship Id="rId38" Type="http://schemas.openxmlformats.org/officeDocument/2006/relationships/oleObject" Target="../embeddings/oleObject30.bin"/><Relationship Id="rId46" Type="http://schemas.openxmlformats.org/officeDocument/2006/relationships/oleObject" Target="../embeddings/oleObject34.bin"/><Relationship Id="rId2" Type="http://schemas.openxmlformats.org/officeDocument/2006/relationships/drawing" Target="../drawings/drawing4.xml"/><Relationship Id="rId16" Type="http://schemas.openxmlformats.org/officeDocument/2006/relationships/oleObject" Target="../embeddings/oleObject19.bin"/><Relationship Id="rId20" Type="http://schemas.openxmlformats.org/officeDocument/2006/relationships/oleObject" Target="../embeddings/oleObject21.bin"/><Relationship Id="rId29" Type="http://schemas.openxmlformats.org/officeDocument/2006/relationships/image" Target="../media/image33.emf"/><Relationship Id="rId41" Type="http://schemas.openxmlformats.org/officeDocument/2006/relationships/image" Target="../media/image39.emf"/><Relationship Id="rId1" Type="http://schemas.openxmlformats.org/officeDocument/2006/relationships/printerSettings" Target="../printerSettings/printerSettings4.bin"/><Relationship Id="rId6" Type="http://schemas.openxmlformats.org/officeDocument/2006/relationships/oleObject" Target="../embeddings/oleObject14.bin"/><Relationship Id="rId11" Type="http://schemas.openxmlformats.org/officeDocument/2006/relationships/image" Target="../media/image24.emf"/><Relationship Id="rId24" Type="http://schemas.openxmlformats.org/officeDocument/2006/relationships/oleObject" Target="../embeddings/oleObject23.bin"/><Relationship Id="rId32" Type="http://schemas.openxmlformats.org/officeDocument/2006/relationships/oleObject" Target="../embeddings/oleObject27.bin"/><Relationship Id="rId37" Type="http://schemas.openxmlformats.org/officeDocument/2006/relationships/image" Target="../media/image37.emf"/><Relationship Id="rId40" Type="http://schemas.openxmlformats.org/officeDocument/2006/relationships/oleObject" Target="../embeddings/oleObject31.bin"/><Relationship Id="rId45" Type="http://schemas.openxmlformats.org/officeDocument/2006/relationships/image" Target="../media/image41.emf"/><Relationship Id="rId5" Type="http://schemas.openxmlformats.org/officeDocument/2006/relationships/image" Target="../media/image21.emf"/><Relationship Id="rId15" Type="http://schemas.openxmlformats.org/officeDocument/2006/relationships/image" Target="../media/image26.emf"/><Relationship Id="rId23" Type="http://schemas.openxmlformats.org/officeDocument/2006/relationships/image" Target="../media/image30.emf"/><Relationship Id="rId28" Type="http://schemas.openxmlformats.org/officeDocument/2006/relationships/oleObject" Target="../embeddings/oleObject25.bin"/><Relationship Id="rId36" Type="http://schemas.openxmlformats.org/officeDocument/2006/relationships/oleObject" Target="../embeddings/oleObject29.bin"/><Relationship Id="rId49" Type="http://schemas.openxmlformats.org/officeDocument/2006/relationships/image" Target="../media/image43.emf"/><Relationship Id="rId10" Type="http://schemas.openxmlformats.org/officeDocument/2006/relationships/oleObject" Target="../embeddings/oleObject16.bin"/><Relationship Id="rId19" Type="http://schemas.openxmlformats.org/officeDocument/2006/relationships/image" Target="../media/image28.emf"/><Relationship Id="rId31" Type="http://schemas.openxmlformats.org/officeDocument/2006/relationships/image" Target="../media/image34.emf"/><Relationship Id="rId44" Type="http://schemas.openxmlformats.org/officeDocument/2006/relationships/oleObject" Target="../embeddings/oleObject33.bin"/><Relationship Id="rId4" Type="http://schemas.openxmlformats.org/officeDocument/2006/relationships/oleObject" Target="../embeddings/oleObject13.bin"/><Relationship Id="rId9" Type="http://schemas.openxmlformats.org/officeDocument/2006/relationships/image" Target="../media/image23.emf"/><Relationship Id="rId14" Type="http://schemas.openxmlformats.org/officeDocument/2006/relationships/oleObject" Target="../embeddings/oleObject18.bin"/><Relationship Id="rId22" Type="http://schemas.openxmlformats.org/officeDocument/2006/relationships/oleObject" Target="../embeddings/oleObject22.bin"/><Relationship Id="rId27" Type="http://schemas.openxmlformats.org/officeDocument/2006/relationships/image" Target="../media/image32.emf"/><Relationship Id="rId30" Type="http://schemas.openxmlformats.org/officeDocument/2006/relationships/oleObject" Target="../embeddings/oleObject26.bin"/><Relationship Id="rId35" Type="http://schemas.openxmlformats.org/officeDocument/2006/relationships/image" Target="../media/image36.emf"/><Relationship Id="rId43" Type="http://schemas.openxmlformats.org/officeDocument/2006/relationships/image" Target="../media/image40.emf"/><Relationship Id="rId48" Type="http://schemas.openxmlformats.org/officeDocument/2006/relationships/oleObject" Target="../embeddings/oleObject35.bin"/><Relationship Id="rId8" Type="http://schemas.openxmlformats.org/officeDocument/2006/relationships/oleObject" Target="../embeddings/oleObject15.bin"/><Relationship Id="rId51" Type="http://schemas.openxmlformats.org/officeDocument/2006/relationships/image" Target="../media/image44.emf"/></Relationships>
</file>

<file path=xl/worksheets/_rels/sheet6.x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oleObject" Target="../embeddings/oleObject43.bin"/><Relationship Id="rId3" Type="http://schemas.openxmlformats.org/officeDocument/2006/relationships/oleObject" Target="../embeddings/oleObject37.bin"/><Relationship Id="rId7" Type="http://schemas.openxmlformats.org/officeDocument/2006/relationships/oleObject" Target="../embeddings/oleObject39.bin"/><Relationship Id="rId12" Type="http://schemas.openxmlformats.org/officeDocument/2006/relationships/oleObject" Target="../embeddings/oleObject42.bin"/><Relationship Id="rId17" Type="http://schemas.openxmlformats.org/officeDocument/2006/relationships/oleObject" Target="../embeddings/oleObject47.bin"/><Relationship Id="rId2" Type="http://schemas.openxmlformats.org/officeDocument/2006/relationships/vmlDrawing" Target="../drawings/vmlDrawing5.vml"/><Relationship Id="rId16" Type="http://schemas.openxmlformats.org/officeDocument/2006/relationships/oleObject" Target="../embeddings/oleObject46.bin"/><Relationship Id="rId1" Type="http://schemas.openxmlformats.org/officeDocument/2006/relationships/drawing" Target="../drawings/drawing5.xml"/><Relationship Id="rId6" Type="http://schemas.openxmlformats.org/officeDocument/2006/relationships/image" Target="../media/image23.emf"/><Relationship Id="rId11" Type="http://schemas.openxmlformats.org/officeDocument/2006/relationships/oleObject" Target="../embeddings/oleObject41.bin"/><Relationship Id="rId5" Type="http://schemas.openxmlformats.org/officeDocument/2006/relationships/oleObject" Target="../embeddings/oleObject38.bin"/><Relationship Id="rId15" Type="http://schemas.openxmlformats.org/officeDocument/2006/relationships/oleObject" Target="../embeddings/oleObject45.bin"/><Relationship Id="rId10" Type="http://schemas.openxmlformats.org/officeDocument/2006/relationships/image" Target="../media/image25.emf"/><Relationship Id="rId4" Type="http://schemas.openxmlformats.org/officeDocument/2006/relationships/image" Target="../media/image22.emf"/><Relationship Id="rId9" Type="http://schemas.openxmlformats.org/officeDocument/2006/relationships/oleObject" Target="../embeddings/oleObject40.bin"/><Relationship Id="rId14" Type="http://schemas.openxmlformats.org/officeDocument/2006/relationships/oleObject" Target="../embeddings/oleObject4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22"/>
  <sheetViews>
    <sheetView showGridLines="0" tabSelected="1" zoomScaleNormal="100" workbookViewId="0">
      <selection activeCell="E89" sqref="E89"/>
    </sheetView>
  </sheetViews>
  <sheetFormatPr baseColWidth="10" defaultColWidth="11.42578125" defaultRowHeight="15" x14ac:dyDescent="0.25"/>
  <cols>
    <col min="3" max="3" width="10.28515625" customWidth="1"/>
    <col min="4" max="4" width="13" customWidth="1"/>
    <col min="5" max="5" width="12.5703125" customWidth="1"/>
    <col min="6" max="6" width="11.42578125" customWidth="1"/>
    <col min="7" max="7" width="10.85546875" customWidth="1"/>
    <col min="8" max="8" width="8.7109375" customWidth="1"/>
    <col min="9" max="9" width="12.28515625" customWidth="1"/>
  </cols>
  <sheetData>
    <row r="1" spans="1:10" ht="15.75" thickBot="1" x14ac:dyDescent="0.3">
      <c r="A1" s="7"/>
      <c r="E1" s="8"/>
      <c r="F1" s="8"/>
      <c r="G1" s="8"/>
      <c r="H1" s="9"/>
      <c r="I1" s="9"/>
    </row>
    <row r="2" spans="1:10" ht="15.75" thickBot="1" x14ac:dyDescent="0.3">
      <c r="A2" s="7"/>
      <c r="E2" s="10" t="s">
        <v>65</v>
      </c>
      <c r="F2" s="128"/>
      <c r="G2" s="129"/>
      <c r="H2" s="129"/>
      <c r="I2" s="130"/>
    </row>
    <row r="3" spans="1:10" ht="15.75" thickBot="1" x14ac:dyDescent="0.3">
      <c r="A3" s="45"/>
      <c r="B3" t="s">
        <v>30</v>
      </c>
    </row>
    <row r="4" spans="1:10" x14ac:dyDescent="0.25">
      <c r="A4" s="49"/>
      <c r="B4" t="s">
        <v>31</v>
      </c>
      <c r="E4" s="11" t="s">
        <v>64</v>
      </c>
      <c r="F4" s="122"/>
      <c r="G4" s="123"/>
      <c r="H4" s="123"/>
      <c r="I4" s="124"/>
    </row>
    <row r="5" spans="1:10" ht="15.75" thickBot="1" x14ac:dyDescent="0.3">
      <c r="A5" s="86"/>
      <c r="B5" t="s">
        <v>32</v>
      </c>
      <c r="E5" s="12"/>
      <c r="F5" s="125"/>
      <c r="G5" s="126"/>
      <c r="H5" s="126"/>
      <c r="I5" s="127"/>
    </row>
    <row r="6" spans="1:10" ht="10.5" customHeight="1" x14ac:dyDescent="0.25">
      <c r="A6" s="66"/>
      <c r="E6" s="64"/>
      <c r="F6" s="65"/>
      <c r="G6" s="65"/>
      <c r="H6" s="65"/>
      <c r="I6" s="88"/>
    </row>
    <row r="7" spans="1:10" ht="15.75" thickBot="1" x14ac:dyDescent="0.3">
      <c r="A7" s="67" t="s">
        <v>97</v>
      </c>
      <c r="E7" s="64"/>
      <c r="F7" s="65"/>
      <c r="G7" s="65"/>
      <c r="H7" s="65"/>
      <c r="I7" s="88"/>
    </row>
    <row r="8" spans="1:10" ht="138" customHeight="1" thickBot="1" x14ac:dyDescent="0.3">
      <c r="A8" s="131" t="s">
        <v>115</v>
      </c>
      <c r="B8" s="132"/>
      <c r="C8" s="132"/>
      <c r="D8" s="132"/>
      <c r="E8" s="132"/>
      <c r="F8" s="132"/>
      <c r="G8" s="132"/>
      <c r="H8" s="132"/>
      <c r="I8" s="133"/>
      <c r="J8" s="68"/>
    </row>
    <row r="9" spans="1:10" ht="8.25" customHeight="1" thickBot="1" x14ac:dyDescent="0.3"/>
    <row r="10" spans="1:10" ht="15.75" thickBot="1" x14ac:dyDescent="0.3">
      <c r="A10" s="51" t="s">
        <v>11</v>
      </c>
      <c r="B10" s="50"/>
      <c r="C10" s="50"/>
      <c r="D10" s="50"/>
      <c r="E10" s="50"/>
      <c r="F10" s="50"/>
      <c r="G10" s="50"/>
      <c r="H10" s="50"/>
      <c r="I10" s="52"/>
    </row>
    <row r="11" spans="1:10" ht="5.25" customHeight="1" x14ac:dyDescent="0.25">
      <c r="A11" s="13"/>
      <c r="I11" s="14"/>
    </row>
    <row r="12" spans="1:10" x14ac:dyDescent="0.25">
      <c r="A12" s="13" t="s">
        <v>12</v>
      </c>
      <c r="D12" s="70" t="s">
        <v>102</v>
      </c>
      <c r="E12" s="46">
        <v>3</v>
      </c>
      <c r="F12" t="s">
        <v>14</v>
      </c>
      <c r="I12" s="14"/>
    </row>
    <row r="13" spans="1:10" x14ac:dyDescent="0.25">
      <c r="A13" s="13" t="s">
        <v>48</v>
      </c>
      <c r="E13" s="49">
        <f>IF(E12=1,750,IF(E12=2,1100,IF(E12=3,1600,IF(E12=4,2000,IF(E12&gt;=5,2500)))))</f>
        <v>1600</v>
      </c>
      <c r="H13" s="15">
        <f>E13/4.54</f>
        <v>352.42290748898677</v>
      </c>
      <c r="I13" s="16" t="s">
        <v>52</v>
      </c>
    </row>
    <row r="14" spans="1:10" ht="5.25" customHeight="1" x14ac:dyDescent="0.25">
      <c r="A14" s="13"/>
      <c r="I14" s="14"/>
    </row>
    <row r="15" spans="1:10" x14ac:dyDescent="0.25">
      <c r="A15" s="13" t="s">
        <v>49</v>
      </c>
      <c r="E15" s="49">
        <f>IF(E12&lt;6,0,(E12-5)*500)</f>
        <v>0</v>
      </c>
      <c r="F15" t="s">
        <v>13</v>
      </c>
      <c r="H15" s="15">
        <f>E15/4.54</f>
        <v>0</v>
      </c>
      <c r="I15" s="16" t="s">
        <v>52</v>
      </c>
    </row>
    <row r="16" spans="1:10" ht="5.25" customHeight="1" x14ac:dyDescent="0.25">
      <c r="A16" s="13"/>
      <c r="I16" s="14"/>
    </row>
    <row r="17" spans="1:9" x14ac:dyDescent="0.25">
      <c r="A17" s="13" t="s">
        <v>15</v>
      </c>
      <c r="D17" s="70" t="s">
        <v>102</v>
      </c>
      <c r="E17" s="46">
        <v>20</v>
      </c>
      <c r="F17" t="s">
        <v>17</v>
      </c>
      <c r="I17" s="14"/>
    </row>
    <row r="18" spans="1:9" x14ac:dyDescent="0.25">
      <c r="A18" s="13" t="s">
        <v>16</v>
      </c>
      <c r="E18" s="49">
        <f>IF(E17&lt;=20,0,(E17-20)*50)</f>
        <v>0</v>
      </c>
      <c r="F18" t="s">
        <v>13</v>
      </c>
      <c r="H18" s="15">
        <f>E18/4.54</f>
        <v>0</v>
      </c>
      <c r="I18" s="16" t="s">
        <v>52</v>
      </c>
    </row>
    <row r="19" spans="1:9" ht="6" customHeight="1" x14ac:dyDescent="0.25">
      <c r="A19" s="13"/>
      <c r="I19" s="14"/>
    </row>
    <row r="20" spans="1:9" x14ac:dyDescent="0.25">
      <c r="A20" s="13" t="s">
        <v>33</v>
      </c>
      <c r="D20" s="70" t="s">
        <v>102</v>
      </c>
      <c r="E20" s="46">
        <v>195</v>
      </c>
      <c r="F20" t="s">
        <v>117</v>
      </c>
      <c r="I20" s="14"/>
    </row>
    <row r="21" spans="1:9" x14ac:dyDescent="0.25">
      <c r="A21" s="13" t="s">
        <v>34</v>
      </c>
      <c r="E21" s="49">
        <f>IF(E20&lt;=200,0,IF(AND(E20&gt;200,E20&lt;=400),(E20-200)/10*100,IF(AND(E20&gt;400,E20&lt;=600),2000+(E20-400)/10*75,IF(E20&gt;600,2000+1500+(E20-600)/10*50))))</f>
        <v>0</v>
      </c>
      <c r="F21" t="s">
        <v>13</v>
      </c>
      <c r="H21" s="15">
        <f>E21/4.54</f>
        <v>0</v>
      </c>
      <c r="I21" s="16" t="s">
        <v>52</v>
      </c>
    </row>
    <row r="22" spans="1:9" ht="5.25" customHeight="1" x14ac:dyDescent="0.25">
      <c r="A22" s="13"/>
      <c r="I22" s="14"/>
    </row>
    <row r="23" spans="1:9" x14ac:dyDescent="0.25">
      <c r="A23" s="17" t="s">
        <v>18</v>
      </c>
      <c r="B23" s="7"/>
      <c r="C23" s="7"/>
      <c r="D23" s="7"/>
      <c r="E23" s="53">
        <f>E13+MAX(E15,E18,E21)</f>
        <v>1600</v>
      </c>
      <c r="F23" s="7" t="s">
        <v>13</v>
      </c>
      <c r="G23" s="7"/>
      <c r="H23" s="15">
        <f>E23/4.54</f>
        <v>352.42290748898677</v>
      </c>
      <c r="I23" s="16" t="s">
        <v>52</v>
      </c>
    </row>
    <row r="24" spans="1:9" ht="5.25" customHeight="1" x14ac:dyDescent="0.25">
      <c r="A24" s="13"/>
      <c r="I24" s="14"/>
    </row>
    <row r="25" spans="1:9" x14ac:dyDescent="0.25">
      <c r="A25" s="13" t="s">
        <v>116</v>
      </c>
      <c r="D25" s="70" t="s">
        <v>102</v>
      </c>
      <c r="E25" s="46">
        <v>0</v>
      </c>
      <c r="F25" s="87" t="s">
        <v>13</v>
      </c>
      <c r="H25" s="15">
        <f>E25/4.54</f>
        <v>0</v>
      </c>
      <c r="I25" s="16" t="s">
        <v>52</v>
      </c>
    </row>
    <row r="26" spans="1:9" ht="3.75" customHeight="1" thickBot="1" x14ac:dyDescent="0.3">
      <c r="A26" s="13"/>
      <c r="I26" s="14"/>
    </row>
    <row r="27" spans="1:9" ht="15.75" thickBot="1" x14ac:dyDescent="0.3">
      <c r="A27" s="18" t="s">
        <v>18</v>
      </c>
      <c r="B27" s="19"/>
      <c r="C27" s="19"/>
      <c r="D27" s="19"/>
      <c r="E27" s="85">
        <f>E23+E25</f>
        <v>1600</v>
      </c>
      <c r="F27" s="19" t="s">
        <v>13</v>
      </c>
      <c r="G27" s="19"/>
      <c r="H27" s="20">
        <f>E27/4.54</f>
        <v>352.42290748898677</v>
      </c>
      <c r="I27" s="21" t="s">
        <v>52</v>
      </c>
    </row>
    <row r="28" spans="1:9" ht="15.75" thickBot="1" x14ac:dyDescent="0.3"/>
    <row r="29" spans="1:9" ht="15.75" thickBot="1" x14ac:dyDescent="0.3">
      <c r="A29" s="51" t="s">
        <v>133</v>
      </c>
      <c r="B29" s="50"/>
      <c r="C29" s="50"/>
      <c r="D29" s="50"/>
      <c r="E29" s="50"/>
      <c r="F29" s="50"/>
      <c r="G29" s="50"/>
      <c r="H29" s="50"/>
      <c r="I29" s="52"/>
    </row>
    <row r="30" spans="1:9" ht="7.5" customHeight="1" x14ac:dyDescent="0.25">
      <c r="A30" s="13"/>
      <c r="I30" s="14"/>
    </row>
    <row r="31" spans="1:9" x14ac:dyDescent="0.25">
      <c r="A31" s="13" t="s">
        <v>35</v>
      </c>
      <c r="D31" s="70" t="s">
        <v>102</v>
      </c>
      <c r="E31" s="47">
        <v>35</v>
      </c>
      <c r="F31" t="s">
        <v>36</v>
      </c>
      <c r="I31" s="14"/>
    </row>
    <row r="32" spans="1:9" ht="15.75" thickBot="1" x14ac:dyDescent="0.3">
      <c r="A32" s="13" t="s">
        <v>40</v>
      </c>
      <c r="E32" s="55">
        <f>IF(OR(E31&lt;=6,E31&gt;50),600,450)</f>
        <v>450</v>
      </c>
      <c r="F32" t="s">
        <v>25</v>
      </c>
      <c r="H32" s="24">
        <f>E32/25.4</f>
        <v>17.716535433070867</v>
      </c>
      <c r="I32" s="16" t="s">
        <v>50</v>
      </c>
    </row>
    <row r="33" spans="1:14" x14ac:dyDescent="0.25">
      <c r="A33" s="13" t="s">
        <v>39</v>
      </c>
      <c r="D33" s="70" t="s">
        <v>102</v>
      </c>
      <c r="E33" s="47">
        <v>450</v>
      </c>
      <c r="F33" t="s">
        <v>25</v>
      </c>
      <c r="G33" s="58" t="s">
        <v>71</v>
      </c>
      <c r="H33" s="24">
        <f>E33/25.4</f>
        <v>17.716535433070867</v>
      </c>
      <c r="I33" s="16" t="s">
        <v>50</v>
      </c>
    </row>
    <row r="34" spans="1:14" ht="15.75" thickBot="1" x14ac:dyDescent="0.3">
      <c r="A34" s="13" t="s">
        <v>37</v>
      </c>
      <c r="E34" s="55" t="str">
        <f>IF(AND(E32&lt;=E33,E31&lt;=50),"OK",IF(E32&gt;E33,"ADD SAND",IF(E31&gt;50,"ADD SAND")))</f>
        <v>OK</v>
      </c>
      <c r="G34" s="59" t="s">
        <v>72</v>
      </c>
      <c r="H34" s="25"/>
      <c r="I34" s="16"/>
    </row>
    <row r="35" spans="1:14" ht="15.75" thickBot="1" x14ac:dyDescent="0.3">
      <c r="A35" s="13" t="s">
        <v>38</v>
      </c>
      <c r="E35" s="55">
        <f>IF(E31&gt;50,600,IF(E33&gt;=E32,0,E32-E33))</f>
        <v>0</v>
      </c>
      <c r="F35" t="s">
        <v>25</v>
      </c>
      <c r="G35" s="71" t="s">
        <v>73</v>
      </c>
      <c r="H35" s="24">
        <f>E35/25.4</f>
        <v>0</v>
      </c>
      <c r="I35" s="16" t="s">
        <v>50</v>
      </c>
    </row>
    <row r="36" spans="1:14" ht="8.25" customHeight="1" x14ac:dyDescent="0.25">
      <c r="A36" s="13"/>
      <c r="E36" s="5"/>
      <c r="H36" s="25"/>
      <c r="I36" s="16"/>
    </row>
    <row r="37" spans="1:14" x14ac:dyDescent="0.25">
      <c r="A37" s="13" t="s">
        <v>129</v>
      </c>
      <c r="D37" s="70" t="s">
        <v>102</v>
      </c>
      <c r="E37" s="47">
        <v>0</v>
      </c>
      <c r="F37" t="s">
        <v>19</v>
      </c>
      <c r="H37" s="25"/>
      <c r="I37" s="16"/>
    </row>
    <row r="38" spans="1:14" x14ac:dyDescent="0.25">
      <c r="A38" s="13" t="s">
        <v>45</v>
      </c>
      <c r="E38" s="55" t="str">
        <f>IF(E37&gt;25,"TOO STEEP","OK")</f>
        <v>OK</v>
      </c>
      <c r="H38" s="25"/>
      <c r="I38" s="16"/>
    </row>
    <row r="39" spans="1:14" ht="7.5" customHeight="1" x14ac:dyDescent="0.25">
      <c r="A39" s="13"/>
      <c r="H39" s="25"/>
      <c r="I39" s="16"/>
    </row>
    <row r="40" spans="1:14" x14ac:dyDescent="0.25">
      <c r="A40" s="17" t="s">
        <v>134</v>
      </c>
      <c r="E40" s="84">
        <f>ROUNDUP(IF(E31&gt;=50,E27*50/400,E27*E31/400),1)</f>
        <v>140</v>
      </c>
      <c r="F40" t="s">
        <v>23</v>
      </c>
      <c r="H40" s="24">
        <f>E40*10.76</f>
        <v>1506.3999999999999</v>
      </c>
      <c r="I40" s="16" t="s">
        <v>51</v>
      </c>
    </row>
    <row r="41" spans="1:14" ht="5.25" customHeight="1" thickBot="1" x14ac:dyDescent="0.3">
      <c r="A41" s="22"/>
      <c r="B41" s="9"/>
      <c r="C41" s="9"/>
      <c r="D41" s="9"/>
      <c r="E41" s="9"/>
      <c r="F41" s="9"/>
      <c r="G41" s="9"/>
      <c r="H41" s="9"/>
      <c r="I41" s="23"/>
    </row>
    <row r="42" spans="1:14" ht="6" customHeight="1" thickBot="1" x14ac:dyDescent="0.3"/>
    <row r="43" spans="1:14" ht="15.75" thickBot="1" x14ac:dyDescent="0.3">
      <c r="A43" s="51" t="s">
        <v>20</v>
      </c>
      <c r="B43" s="50"/>
      <c r="C43" s="50"/>
      <c r="D43" s="50"/>
      <c r="E43" s="50"/>
      <c r="F43" s="50"/>
      <c r="G43" s="50"/>
      <c r="H43" s="50"/>
      <c r="I43" s="52"/>
    </row>
    <row r="44" spans="1:14" ht="9" customHeight="1" x14ac:dyDescent="0.25">
      <c r="A44" s="13"/>
      <c r="I44" s="14"/>
    </row>
    <row r="45" spans="1:14" ht="15.75" thickBot="1" x14ac:dyDescent="0.3">
      <c r="A45" s="13" t="s">
        <v>21</v>
      </c>
      <c r="E45" s="55">
        <f>ROUNDUP(E27/95,0)</f>
        <v>17</v>
      </c>
      <c r="F45" t="s">
        <v>22</v>
      </c>
      <c r="I45" s="26" t="s">
        <v>53</v>
      </c>
    </row>
    <row r="46" spans="1:14" ht="15.75" thickBot="1" x14ac:dyDescent="0.3">
      <c r="A46" s="17" t="s">
        <v>98</v>
      </c>
      <c r="E46" s="83">
        <f>E66*E68</f>
        <v>18</v>
      </c>
      <c r="F46" t="s">
        <v>22</v>
      </c>
      <c r="I46" s="26" t="s">
        <v>99</v>
      </c>
      <c r="M46" s="121" t="s">
        <v>118</v>
      </c>
      <c r="N46" s="121"/>
    </row>
    <row r="47" spans="1:14" ht="6" customHeight="1" thickBot="1" x14ac:dyDescent="0.3">
      <c r="A47" s="22"/>
      <c r="B47" s="9"/>
      <c r="C47" s="9"/>
      <c r="D47" s="9"/>
      <c r="E47" s="9"/>
      <c r="F47" s="9"/>
      <c r="G47" s="9"/>
      <c r="H47" s="9"/>
      <c r="I47" s="23"/>
    </row>
    <row r="48" spans="1:14" ht="7.5" customHeight="1" x14ac:dyDescent="0.25"/>
    <row r="49" spans="1:9" ht="7.5" customHeight="1" x14ac:dyDescent="0.25"/>
    <row r="50" spans="1:9" ht="7.5" customHeight="1" thickBot="1" x14ac:dyDescent="0.3"/>
    <row r="51" spans="1:9" ht="15.75" thickBot="1" x14ac:dyDescent="0.3">
      <c r="A51" s="51" t="s">
        <v>41</v>
      </c>
      <c r="B51" s="50"/>
      <c r="C51" s="54" t="s">
        <v>100</v>
      </c>
      <c r="D51" s="50"/>
      <c r="E51" s="50"/>
      <c r="F51" s="50"/>
      <c r="G51" s="50"/>
      <c r="H51" s="50"/>
      <c r="I51" s="52"/>
    </row>
    <row r="52" spans="1:9" ht="6" customHeight="1" x14ac:dyDescent="0.25">
      <c r="A52" s="13"/>
      <c r="I52" s="14"/>
    </row>
    <row r="53" spans="1:9" x14ac:dyDescent="0.25">
      <c r="A53" s="13" t="s">
        <v>104</v>
      </c>
      <c r="E53" s="55" t="str">
        <f>IF(E31&gt;=50,"YES","NO")</f>
        <v>NO</v>
      </c>
      <c r="I53" s="14"/>
    </row>
    <row r="54" spans="1:9" x14ac:dyDescent="0.25">
      <c r="A54" s="13" t="s">
        <v>42</v>
      </c>
      <c r="D54" s="70" t="s">
        <v>101</v>
      </c>
      <c r="E54" s="47" t="s">
        <v>43</v>
      </c>
      <c r="I54" s="14"/>
    </row>
    <row r="55" spans="1:9" x14ac:dyDescent="0.25">
      <c r="A55" s="13" t="s">
        <v>60</v>
      </c>
      <c r="D55" s="70" t="s">
        <v>101</v>
      </c>
      <c r="E55" s="47" t="s">
        <v>58</v>
      </c>
      <c r="F55" t="s">
        <v>61</v>
      </c>
      <c r="I55" s="14"/>
    </row>
    <row r="56" spans="1:9" x14ac:dyDescent="0.25">
      <c r="A56" s="13" t="s">
        <v>57</v>
      </c>
      <c r="D56" s="5"/>
      <c r="E56" s="56">
        <f>IF(AND(E54="GRAVITY",E55="EXTREMITY"),18,IF(AND(E54="GRAVITY",E55="CENTER"),36,IF(AND(E54="LOW PRESSURE",E55="EXTREMITY"),30,IF(AND(E54="LOW PRESSURE",E55="CENTER"),60))))</f>
        <v>18</v>
      </c>
      <c r="F56" t="s">
        <v>62</v>
      </c>
      <c r="H56" s="15">
        <f>E56*100/2.54/12</f>
        <v>59.055118110236215</v>
      </c>
      <c r="I56" s="16" t="s">
        <v>54</v>
      </c>
    </row>
    <row r="57" spans="1:9" ht="7.5" customHeight="1" x14ac:dyDescent="0.25">
      <c r="A57" s="13"/>
      <c r="D57" s="5"/>
      <c r="E57" s="6"/>
      <c r="H57" s="15"/>
      <c r="I57" s="16"/>
    </row>
    <row r="58" spans="1:9" x14ac:dyDescent="0.25">
      <c r="A58" s="13" t="s">
        <v>103</v>
      </c>
      <c r="D58" s="70" t="s">
        <v>102</v>
      </c>
      <c r="E58" s="47">
        <v>15</v>
      </c>
      <c r="F58" t="s">
        <v>24</v>
      </c>
      <c r="G58" s="6"/>
      <c r="H58" s="15">
        <f>E58*100/2.54/12</f>
        <v>49.212598425196852</v>
      </c>
      <c r="I58" s="16" t="s">
        <v>54</v>
      </c>
    </row>
    <row r="59" spans="1:9" x14ac:dyDescent="0.25">
      <c r="A59" s="13" t="s">
        <v>63</v>
      </c>
      <c r="D59" s="66"/>
      <c r="E59" s="69" t="str">
        <f>IF(E58&lt;=E56,"LENGTH OK","REDUCE LENGTH")</f>
        <v>LENGTH OK</v>
      </c>
      <c r="F59" s="66"/>
      <c r="G59" s="6"/>
      <c r="I59" s="14"/>
    </row>
    <row r="60" spans="1:9" x14ac:dyDescent="0.25">
      <c r="A60" s="13" t="s">
        <v>55</v>
      </c>
      <c r="E60" s="55">
        <f>ROUNDUP(E40/E58,1)</f>
        <v>9.4</v>
      </c>
      <c r="F60" t="s">
        <v>24</v>
      </c>
      <c r="G60" s="6"/>
      <c r="H60" s="15">
        <f>E60*100/2.54/12</f>
        <v>30.839895013123357</v>
      </c>
      <c r="I60" s="16" t="s">
        <v>54</v>
      </c>
    </row>
    <row r="61" spans="1:9" x14ac:dyDescent="0.25">
      <c r="A61" s="13" t="s">
        <v>80</v>
      </c>
      <c r="D61" s="70" t="s">
        <v>102</v>
      </c>
      <c r="E61" s="47">
        <v>9.4</v>
      </c>
      <c r="F61" t="s">
        <v>24</v>
      </c>
      <c r="H61" s="15">
        <f>E61*100/2.54/12</f>
        <v>30.839895013123357</v>
      </c>
      <c r="I61" s="16" t="s">
        <v>54</v>
      </c>
    </row>
    <row r="62" spans="1:9" ht="8.25" customHeight="1" x14ac:dyDescent="0.25">
      <c r="A62" s="13"/>
      <c r="E62" s="5"/>
      <c r="H62" s="15"/>
      <c r="I62" s="16"/>
    </row>
    <row r="63" spans="1:9" x14ac:dyDescent="0.25">
      <c r="A63" s="17" t="s">
        <v>143</v>
      </c>
      <c r="E63" s="82">
        <f>ROUNDUP(E58*E61,1)</f>
        <v>141</v>
      </c>
      <c r="F63" t="s">
        <v>23</v>
      </c>
      <c r="H63" s="24">
        <f>E63*10.76</f>
        <v>1517.16</v>
      </c>
      <c r="I63" s="16" t="s">
        <v>51</v>
      </c>
    </row>
    <row r="64" spans="1:9" x14ac:dyDescent="0.25">
      <c r="A64" s="13" t="s">
        <v>47</v>
      </c>
      <c r="D64" s="66"/>
      <c r="E64" s="69" t="str">
        <f>IF(E63&gt;=E40,"OK","INCREASE AREA")</f>
        <v>OK</v>
      </c>
      <c r="F64" s="66"/>
      <c r="H64" s="25"/>
      <c r="I64" s="16"/>
    </row>
    <row r="65" spans="1:9" x14ac:dyDescent="0.25">
      <c r="A65" s="13"/>
      <c r="E65" s="27"/>
      <c r="H65" s="25"/>
      <c r="I65" s="16"/>
    </row>
    <row r="66" spans="1:9" ht="15.75" thickBot="1" x14ac:dyDescent="0.3">
      <c r="A66" s="17" t="s">
        <v>26</v>
      </c>
      <c r="D66" s="70" t="s">
        <v>102</v>
      </c>
      <c r="E66" s="115">
        <v>3</v>
      </c>
      <c r="F66" s="7" t="s">
        <v>28</v>
      </c>
      <c r="H66" s="25"/>
      <c r="I66" s="16"/>
    </row>
    <row r="67" spans="1:9" x14ac:dyDescent="0.25">
      <c r="A67" s="13" t="s">
        <v>112</v>
      </c>
      <c r="E67" s="57" t="str">
        <f>IF((E56-(1.2*E46/E66))&lt;0.3,"INCREASE NB ROWS",IF((E61-(E66*0.6))/E66&lt;0.3,"INCREASE WIDTH",IF((E61-(E66*0.6))/E66/2&lt;0.15,"INCREASE WIDTH","OK")))</f>
        <v>OK</v>
      </c>
      <c r="G67" s="58" t="s">
        <v>71</v>
      </c>
      <c r="H67" s="25"/>
      <c r="I67" s="16"/>
    </row>
    <row r="68" spans="1:9" ht="15.75" thickBot="1" x14ac:dyDescent="0.3">
      <c r="A68" s="17" t="s">
        <v>27</v>
      </c>
      <c r="B68" s="7"/>
      <c r="C68" s="7"/>
      <c r="D68" s="7"/>
      <c r="E68" s="116">
        <f>ROUNDUP(E45/E66,0)</f>
        <v>6</v>
      </c>
      <c r="G68" s="59" t="s">
        <v>72</v>
      </c>
      <c r="H68" s="25"/>
      <c r="I68" s="16"/>
    </row>
    <row r="69" spans="1:9" x14ac:dyDescent="0.25">
      <c r="A69" s="13" t="s">
        <v>108</v>
      </c>
      <c r="E69" s="81">
        <f>ROUNDUP((E61-(E66*0.6))/E66,2)</f>
        <v>2.5399999999999996</v>
      </c>
      <c r="F69" t="s">
        <v>24</v>
      </c>
      <c r="G69" s="58" t="s">
        <v>77</v>
      </c>
      <c r="H69" s="15">
        <f>E69*100/2.54</f>
        <v>99.999999999999986</v>
      </c>
      <c r="I69" s="16" t="s">
        <v>56</v>
      </c>
    </row>
    <row r="70" spans="1:9" x14ac:dyDescent="0.25">
      <c r="A70" s="13" t="s">
        <v>109</v>
      </c>
      <c r="E70" s="81">
        <f>(E58-(E68*1.22+((E68-1)*E72)))/2</f>
        <v>3.84</v>
      </c>
      <c r="F70" t="s">
        <v>24</v>
      </c>
      <c r="G70" s="60" t="s">
        <v>75</v>
      </c>
      <c r="H70" s="15">
        <f>E70*100/2.54</f>
        <v>151.18110236220471</v>
      </c>
      <c r="I70" s="16" t="s">
        <v>56</v>
      </c>
    </row>
    <row r="71" spans="1:9" x14ac:dyDescent="0.25">
      <c r="A71" s="13" t="s">
        <v>110</v>
      </c>
      <c r="E71" s="81">
        <f>ROUNDUP(E69/2,2)</f>
        <v>1.27</v>
      </c>
      <c r="F71" t="s">
        <v>24</v>
      </c>
      <c r="G71" s="60" t="s">
        <v>76</v>
      </c>
      <c r="H71" s="15">
        <f>E71*100/2.54</f>
        <v>50</v>
      </c>
      <c r="I71" s="16" t="s">
        <v>56</v>
      </c>
    </row>
    <row r="72" spans="1:9" x14ac:dyDescent="0.25">
      <c r="A72" s="13" t="s">
        <v>111</v>
      </c>
      <c r="D72" s="70" t="s">
        <v>102</v>
      </c>
      <c r="E72" s="48">
        <v>0</v>
      </c>
      <c r="F72" t="s">
        <v>24</v>
      </c>
      <c r="G72" s="60" t="s">
        <v>74</v>
      </c>
      <c r="H72" s="15">
        <f>E72*100/2.54</f>
        <v>0</v>
      </c>
      <c r="I72" s="16" t="s">
        <v>56</v>
      </c>
    </row>
    <row r="73" spans="1:9" x14ac:dyDescent="0.25">
      <c r="A73" s="17" t="s">
        <v>135</v>
      </c>
      <c r="B73" s="7"/>
      <c r="C73" s="7"/>
      <c r="D73" s="7"/>
      <c r="E73" s="117">
        <f>ROUNDUP(E68*1.22+(E68-1)*E72+E70+E70,2)</f>
        <v>15</v>
      </c>
      <c r="F73" s="7" t="s">
        <v>24</v>
      </c>
      <c r="G73" s="60" t="s">
        <v>78</v>
      </c>
      <c r="H73" s="15">
        <f>E73*100/2.54/12</f>
        <v>49.212598425196852</v>
      </c>
      <c r="I73" s="16" t="s">
        <v>54</v>
      </c>
    </row>
    <row r="74" spans="1:9" ht="15.75" thickBot="1" x14ac:dyDescent="0.3">
      <c r="A74" s="17" t="s">
        <v>136</v>
      </c>
      <c r="B74" s="7"/>
      <c r="C74" s="7"/>
      <c r="D74" s="7"/>
      <c r="E74" s="117">
        <f>ROUNDUP(E66*0.6+E66*E69,2)</f>
        <v>9.42</v>
      </c>
      <c r="F74" s="7" t="s">
        <v>24</v>
      </c>
      <c r="G74" s="59" t="s">
        <v>79</v>
      </c>
      <c r="H74" s="15">
        <f>E74*100/2.54/12</f>
        <v>30.905511811023619</v>
      </c>
      <c r="I74" s="16" t="s">
        <v>54</v>
      </c>
    </row>
    <row r="75" spans="1:9" ht="6.75" customHeight="1" x14ac:dyDescent="0.25">
      <c r="A75" s="13"/>
      <c r="E75" s="89"/>
      <c r="G75" s="92"/>
      <c r="H75" s="15"/>
      <c r="I75" s="16"/>
    </row>
    <row r="76" spans="1:9" x14ac:dyDescent="0.25">
      <c r="A76" s="13" t="s">
        <v>132</v>
      </c>
      <c r="E76" s="100">
        <v>300</v>
      </c>
      <c r="F76" t="s">
        <v>25</v>
      </c>
      <c r="G76" s="92"/>
      <c r="H76" s="15">
        <f>ROUNDUP(E76/25.4,0)</f>
        <v>12</v>
      </c>
      <c r="I76" s="16" t="s">
        <v>56</v>
      </c>
    </row>
    <row r="77" spans="1:9" ht="15.75" thickBot="1" x14ac:dyDescent="0.3">
      <c r="A77" s="13"/>
      <c r="E77" s="90"/>
      <c r="F77" s="91"/>
      <c r="G77" s="92"/>
      <c r="H77" s="15"/>
      <c r="I77" s="16"/>
    </row>
    <row r="78" spans="1:9" ht="15.75" thickBot="1" x14ac:dyDescent="0.3">
      <c r="A78" s="51" t="s">
        <v>145</v>
      </c>
      <c r="B78" s="50"/>
      <c r="C78" s="54"/>
      <c r="D78" s="50"/>
      <c r="E78" s="50"/>
      <c r="F78" s="50"/>
      <c r="G78" s="50"/>
      <c r="H78" s="50"/>
      <c r="I78" s="52"/>
    </row>
    <row r="79" spans="1:9" x14ac:dyDescent="0.25">
      <c r="A79" s="13"/>
      <c r="E79" s="90"/>
      <c r="F79" s="91"/>
      <c r="G79" s="92"/>
      <c r="H79" s="15"/>
      <c r="I79" s="16"/>
    </row>
    <row r="80" spans="1:9" x14ac:dyDescent="0.25">
      <c r="A80" s="13" t="s">
        <v>120</v>
      </c>
      <c r="E80" s="96" t="s">
        <v>122</v>
      </c>
      <c r="F80" s="91"/>
      <c r="G80" s="92"/>
      <c r="H80" s="15"/>
      <c r="I80" s="16"/>
    </row>
    <row r="81" spans="1:14" x14ac:dyDescent="0.25">
      <c r="A81" s="13" t="s">
        <v>123</v>
      </c>
      <c r="E81" s="99">
        <v>0</v>
      </c>
      <c r="F81" s="91" t="s">
        <v>25</v>
      </c>
      <c r="G81" s="92"/>
      <c r="H81" s="15"/>
      <c r="I81" s="16"/>
    </row>
    <row r="82" spans="1:14" x14ac:dyDescent="0.25">
      <c r="A82" s="13" t="s">
        <v>124</v>
      </c>
      <c r="E82" s="94">
        <f>E81+(E74*E37/100)*1000</f>
        <v>0</v>
      </c>
      <c r="F82" s="91" t="s">
        <v>125</v>
      </c>
      <c r="G82" s="92"/>
      <c r="H82" s="15"/>
      <c r="I82" s="16"/>
    </row>
    <row r="83" spans="1:14" x14ac:dyDescent="0.25">
      <c r="A83" s="13" t="s">
        <v>126</v>
      </c>
      <c r="D83" s="98" t="s">
        <v>127</v>
      </c>
      <c r="E83" s="95">
        <v>3</v>
      </c>
      <c r="F83" s="97" t="s">
        <v>128</v>
      </c>
      <c r="G83" s="92"/>
      <c r="H83" s="15"/>
      <c r="I83" s="16"/>
    </row>
    <row r="84" spans="1:14" x14ac:dyDescent="0.25">
      <c r="A84" s="13" t="s">
        <v>131</v>
      </c>
      <c r="E84" s="93">
        <f>E73+(E83*E82/1000+E83^2*E37/100)+(E83*E81/1000/(1+E83*E37/100))</f>
        <v>15</v>
      </c>
      <c r="F84" s="91" t="s">
        <v>24</v>
      </c>
      <c r="G84" s="92"/>
      <c r="H84" s="15"/>
      <c r="I84" s="16"/>
    </row>
    <row r="85" spans="1:14" x14ac:dyDescent="0.25">
      <c r="A85" s="13" t="s">
        <v>130</v>
      </c>
      <c r="E85" s="93">
        <f>E74+(E83*E82/1000+E83^2*E37/100)+(E83*E81/1000/(1+E83*E37/100))</f>
        <v>9.42</v>
      </c>
      <c r="F85" s="91" t="s">
        <v>24</v>
      </c>
      <c r="G85" s="92"/>
      <c r="H85" s="15"/>
      <c r="I85" s="16"/>
    </row>
    <row r="86" spans="1:14" ht="6.75" customHeight="1" thickBot="1" x14ac:dyDescent="0.3">
      <c r="A86" s="22"/>
      <c r="B86" s="9"/>
      <c r="C86" s="9"/>
      <c r="D86" s="9"/>
      <c r="E86" s="9"/>
      <c r="F86" s="9"/>
      <c r="G86" s="9"/>
      <c r="H86" s="9"/>
      <c r="I86" s="23"/>
    </row>
    <row r="87" spans="1:14" ht="15" customHeight="1" x14ac:dyDescent="0.25"/>
    <row r="88" spans="1:14" ht="15" customHeight="1" x14ac:dyDescent="0.25"/>
    <row r="89" spans="1:14" ht="15" customHeight="1" x14ac:dyDescent="0.25"/>
    <row r="90" spans="1:14" ht="15" customHeight="1" x14ac:dyDescent="0.25"/>
    <row r="91" spans="1:14" ht="15" customHeight="1" x14ac:dyDescent="0.25"/>
    <row r="92" spans="1:14" ht="15" customHeight="1" x14ac:dyDescent="0.25"/>
    <row r="93" spans="1:14" ht="15" customHeight="1" x14ac:dyDescent="0.25"/>
    <row r="94" spans="1:14" ht="15" customHeight="1" x14ac:dyDescent="0.25"/>
    <row r="95" spans="1:14" ht="15" customHeight="1" x14ac:dyDescent="0.25"/>
    <row r="96" spans="1:14" ht="15" customHeight="1" x14ac:dyDescent="0.25">
      <c r="M96" s="121" t="s">
        <v>119</v>
      </c>
      <c r="N96" s="121"/>
    </row>
    <row r="97" spans="1:9" ht="15" customHeight="1" x14ac:dyDescent="0.25"/>
    <row r="98" spans="1:9" ht="15" customHeight="1" x14ac:dyDescent="0.25"/>
    <row r="99" spans="1:9" ht="15" customHeight="1" x14ac:dyDescent="0.25"/>
    <row r="100" spans="1:9" ht="15" customHeight="1" thickBot="1" x14ac:dyDescent="0.3"/>
    <row r="101" spans="1:9" ht="15.75" thickBot="1" x14ac:dyDescent="0.3">
      <c r="A101" s="51" t="s">
        <v>114</v>
      </c>
      <c r="B101" s="50"/>
      <c r="C101" s="50"/>
      <c r="D101" s="50"/>
      <c r="E101" s="50"/>
      <c r="F101" s="50"/>
      <c r="G101" s="50"/>
      <c r="H101" s="50"/>
      <c r="I101" s="52"/>
    </row>
    <row r="102" spans="1:9" ht="6.75" customHeight="1" x14ac:dyDescent="0.25">
      <c r="A102" s="13"/>
      <c r="B102" s="64"/>
      <c r="C102" s="64"/>
      <c r="D102" s="64"/>
      <c r="E102" s="64"/>
      <c r="F102" s="64"/>
      <c r="G102" s="64"/>
      <c r="H102" s="64"/>
      <c r="I102" s="14"/>
    </row>
    <row r="103" spans="1:9" ht="15.75" thickBot="1" x14ac:dyDescent="0.3">
      <c r="A103" s="72" t="s">
        <v>97</v>
      </c>
      <c r="B103" s="64"/>
      <c r="C103" s="64"/>
      <c r="D103" s="64"/>
      <c r="E103" s="64"/>
      <c r="F103" s="64"/>
      <c r="G103" s="64"/>
      <c r="H103" s="64"/>
      <c r="I103" s="14"/>
    </row>
    <row r="104" spans="1:9" ht="66.75" customHeight="1" thickBot="1" x14ac:dyDescent="0.3">
      <c r="A104" s="134" t="s">
        <v>144</v>
      </c>
      <c r="B104" s="135"/>
      <c r="C104" s="135"/>
      <c r="D104" s="135"/>
      <c r="E104" s="135"/>
      <c r="F104" s="135"/>
      <c r="G104" s="135"/>
      <c r="H104" s="135"/>
      <c r="I104" s="136"/>
    </row>
    <row r="105" spans="1:9" ht="8.25" customHeight="1" x14ac:dyDescent="0.25">
      <c r="A105" s="13"/>
      <c r="B105" s="64"/>
      <c r="C105" s="64"/>
      <c r="D105" s="64"/>
      <c r="E105" s="64"/>
      <c r="F105" s="64"/>
      <c r="G105" s="64"/>
      <c r="H105" s="64"/>
      <c r="I105" s="14"/>
    </row>
    <row r="106" spans="1:9" ht="15" customHeight="1" x14ac:dyDescent="0.25">
      <c r="A106" s="77" t="s">
        <v>137</v>
      </c>
      <c r="B106" s="78"/>
      <c r="C106" s="78"/>
      <c r="D106" s="78"/>
      <c r="E106" s="78"/>
      <c r="F106" s="78"/>
      <c r="G106" s="78"/>
      <c r="H106" s="78"/>
      <c r="I106" s="79"/>
    </row>
    <row r="107" spans="1:9" x14ac:dyDescent="0.25">
      <c r="A107" s="13" t="s">
        <v>106</v>
      </c>
      <c r="B107" s="64"/>
      <c r="C107" s="64"/>
      <c r="D107" s="64"/>
      <c r="E107" s="64"/>
      <c r="F107" s="74">
        <f>ROUNDUP((E63*(325+E35)/1000)-(E46*0.6*1.22*175/1000),1)</f>
        <v>43.6</v>
      </c>
      <c r="G107" s="64" t="s">
        <v>29</v>
      </c>
      <c r="H107" s="73" t="str">
        <f>"+/- " &amp; F107*1.7</f>
        <v>+/- 74.12</v>
      </c>
      <c r="I107" s="16" t="s">
        <v>46</v>
      </c>
    </row>
    <row r="108" spans="1:9" ht="6" customHeight="1" x14ac:dyDescent="0.25">
      <c r="A108" s="13"/>
      <c r="B108" s="64"/>
      <c r="C108" s="64"/>
      <c r="D108" s="64"/>
      <c r="E108" s="64"/>
      <c r="F108" s="64"/>
      <c r="G108" s="64"/>
      <c r="H108" s="64"/>
      <c r="I108" s="14"/>
    </row>
    <row r="109" spans="1:9" ht="15" customHeight="1" x14ac:dyDescent="0.25">
      <c r="A109" s="77" t="s">
        <v>138</v>
      </c>
      <c r="B109" s="78"/>
      <c r="C109" s="78"/>
      <c r="D109" s="78"/>
      <c r="E109" s="78"/>
      <c r="F109" s="78"/>
      <c r="G109" s="78"/>
      <c r="H109" s="78"/>
      <c r="I109" s="79"/>
    </row>
    <row r="110" spans="1:9" ht="15" customHeight="1" x14ac:dyDescent="0.25">
      <c r="A110" s="13" t="s">
        <v>106</v>
      </c>
      <c r="B110" s="64"/>
      <c r="C110" s="64"/>
      <c r="D110" s="64"/>
      <c r="E110" s="64"/>
      <c r="F110" s="74">
        <f>ROUNDUP((E63*325/1000)-(E46*0.6*1.22*175/1000),1)</f>
        <v>43.6</v>
      </c>
      <c r="G110" s="64" t="s">
        <v>29</v>
      </c>
      <c r="H110" s="73" t="str">
        <f>"+/- " &amp; F110*1.7</f>
        <v>+/- 74.12</v>
      </c>
      <c r="I110" s="16" t="s">
        <v>46</v>
      </c>
    </row>
    <row r="111" spans="1:9" ht="15" customHeight="1" x14ac:dyDescent="0.25">
      <c r="A111" s="13" t="s">
        <v>105</v>
      </c>
      <c r="B111" s="64"/>
      <c r="C111" s="64"/>
      <c r="D111" s="64"/>
      <c r="E111" s="64"/>
      <c r="F111" s="74">
        <f>E63*E35/1000</f>
        <v>0</v>
      </c>
      <c r="G111" s="64" t="s">
        <v>29</v>
      </c>
      <c r="H111" s="73" t="str">
        <f>"+/- " &amp; F111*1.7</f>
        <v>+/- 0</v>
      </c>
      <c r="I111" s="16" t="s">
        <v>46</v>
      </c>
    </row>
    <row r="112" spans="1:9" ht="4.5" customHeight="1" x14ac:dyDescent="0.25">
      <c r="A112" s="13"/>
      <c r="B112" s="64"/>
      <c r="C112" s="64"/>
      <c r="D112" s="64"/>
      <c r="E112" s="64"/>
      <c r="F112" s="64"/>
      <c r="G112" s="64"/>
      <c r="H112" s="64"/>
      <c r="I112" s="14"/>
    </row>
    <row r="113" spans="1:9" x14ac:dyDescent="0.25">
      <c r="A113" s="77" t="s">
        <v>139</v>
      </c>
      <c r="B113" s="78"/>
      <c r="C113" s="78"/>
      <c r="D113" s="78"/>
      <c r="E113" s="78"/>
      <c r="F113" s="78"/>
      <c r="G113" s="78"/>
      <c r="H113" s="78"/>
      <c r="I113" s="79"/>
    </row>
    <row r="114" spans="1:9" x14ac:dyDescent="0.25">
      <c r="A114" s="13" t="s">
        <v>106</v>
      </c>
      <c r="B114" s="64"/>
      <c r="C114" s="64"/>
      <c r="D114" s="64"/>
      <c r="E114" s="64"/>
      <c r="F114" s="74">
        <f>ROUNDUP((((0.9+1.55)*0.325/2)*(E73-E70-E70+0.3)*E66),1)</f>
        <v>9.1999999999999993</v>
      </c>
      <c r="G114" s="64" t="s">
        <v>29</v>
      </c>
      <c r="H114" s="73" t="str">
        <f>"+/- " &amp; F114*1.7</f>
        <v>+/- 15.64</v>
      </c>
      <c r="I114" s="16" t="s">
        <v>46</v>
      </c>
    </row>
    <row r="115" spans="1:9" x14ac:dyDescent="0.25">
      <c r="A115" s="105" t="s">
        <v>107</v>
      </c>
      <c r="B115" s="106"/>
      <c r="C115" s="106"/>
      <c r="D115" s="106"/>
      <c r="E115" s="106"/>
      <c r="F115" s="107">
        <f>E63*(0.325+E35/1000)-F114</f>
        <v>36.625</v>
      </c>
      <c r="G115" s="106" t="s">
        <v>29</v>
      </c>
      <c r="H115" s="108" t="str">
        <f>"+/- " &amp; F115*1.7</f>
        <v>+/- 62.2625</v>
      </c>
      <c r="I115" s="109" t="s">
        <v>46</v>
      </c>
    </row>
    <row r="116" spans="1:9" x14ac:dyDescent="0.25">
      <c r="A116" s="77" t="s">
        <v>142</v>
      </c>
      <c r="B116" s="78"/>
      <c r="C116" s="78"/>
      <c r="D116" s="78"/>
      <c r="E116" s="78"/>
      <c r="F116" s="110"/>
      <c r="G116" s="78"/>
      <c r="H116" s="111"/>
      <c r="I116" s="112"/>
    </row>
    <row r="117" spans="1:9" x14ac:dyDescent="0.25">
      <c r="A117" s="104" t="s">
        <v>140</v>
      </c>
      <c r="B117" s="64"/>
      <c r="C117" s="64"/>
      <c r="D117" s="64"/>
      <c r="E117" s="64"/>
      <c r="F117" s="74">
        <f>ROUNDUP(E73*E74*E76/1000,0)</f>
        <v>43</v>
      </c>
      <c r="G117" s="64" t="s">
        <v>29</v>
      </c>
      <c r="H117" s="103" t="str">
        <f>"+/- " &amp; F117*1.7</f>
        <v>+/- 73.1</v>
      </c>
      <c r="I117" s="16" t="s">
        <v>46</v>
      </c>
    </row>
    <row r="118" spans="1:9" ht="15.75" thickBot="1" x14ac:dyDescent="0.3">
      <c r="A118" s="113" t="s">
        <v>141</v>
      </c>
      <c r="B118" s="9"/>
      <c r="C118" s="9"/>
      <c r="D118" s="9"/>
      <c r="E118" s="9"/>
      <c r="F118" s="75">
        <f>ROUNDUP((E81/1000*(E84+E74+E73*E85+2*(E73*E74+E84*E85))/6)-(E81/1000*E73*E74),0)</f>
        <v>0</v>
      </c>
      <c r="G118" s="9" t="s">
        <v>29</v>
      </c>
      <c r="H118" s="114" t="str">
        <f>"+/- " &amp; F118*1.7</f>
        <v>+/- 0</v>
      </c>
      <c r="I118" s="76" t="s">
        <v>46</v>
      </c>
    </row>
    <row r="119" spans="1:9" x14ac:dyDescent="0.25">
      <c r="A119" s="64"/>
      <c r="B119" s="64"/>
      <c r="C119" s="64"/>
      <c r="D119" s="64"/>
      <c r="E119" s="64"/>
      <c r="F119" s="102"/>
      <c r="G119" s="64"/>
      <c r="H119" s="73"/>
      <c r="I119" s="101"/>
    </row>
    <row r="120" spans="1:9" ht="5.25" customHeight="1" thickBot="1" x14ac:dyDescent="0.3">
      <c r="A120" s="64"/>
      <c r="B120" s="64"/>
      <c r="C120" s="64"/>
      <c r="D120" s="64"/>
      <c r="E120" s="64"/>
      <c r="F120" s="64"/>
      <c r="G120" s="64"/>
      <c r="H120" s="64"/>
      <c r="I120" s="64"/>
    </row>
    <row r="121" spans="1:9" ht="15.75" thickBot="1" x14ac:dyDescent="0.3">
      <c r="A121" s="51" t="s">
        <v>113</v>
      </c>
      <c r="B121" s="50"/>
      <c r="C121" s="80"/>
      <c r="D121" s="50"/>
      <c r="E121" s="80"/>
      <c r="F121" s="50"/>
      <c r="G121" s="50"/>
      <c r="H121" s="50"/>
      <c r="I121" s="52"/>
    </row>
    <row r="122" spans="1:9" ht="44.25" customHeight="1" thickBot="1" x14ac:dyDescent="0.3">
      <c r="A122" s="118" t="s">
        <v>146</v>
      </c>
      <c r="B122" s="119"/>
      <c r="C122" s="119"/>
      <c r="D122" s="119"/>
      <c r="E122" s="119"/>
      <c r="F122" s="119"/>
      <c r="G122" s="119"/>
      <c r="H122" s="119"/>
      <c r="I122" s="120"/>
    </row>
  </sheetData>
  <sheetProtection selectLockedCells="1"/>
  <mergeCells count="7">
    <mergeCell ref="A122:I122"/>
    <mergeCell ref="M46:N46"/>
    <mergeCell ref="M96:N96"/>
    <mergeCell ref="F4:I5"/>
    <mergeCell ref="F2:I2"/>
    <mergeCell ref="A8:I8"/>
    <mergeCell ref="A104:I104"/>
  </mergeCells>
  <phoneticPr fontId="8" type="noConversion"/>
  <printOptions horizontalCentered="1"/>
  <pageMargins left="0.23622047244094491" right="0.23622047244094491" top="0.74803149606299213" bottom="0.74803149606299213" header="0.31496062992125984" footer="0.31496062992125984"/>
  <pageSetup orientation="portrait" horizontalDpi="300" verticalDpi="1200" r:id="rId1"/>
  <headerFooter>
    <oddHeader>&amp;L&amp;10&amp;G&amp;R&amp;G</oddHeader>
    <oddFooter>&amp;LELJEN GSF Design tool  by Enviro-STEP Technologies&amp;RVersion: 2021-03</oddFooter>
  </headerFooter>
  <drawing r:id="rId2"/>
  <legacyDrawing r:id="rId3"/>
  <legacyDrawingHF r:id="rId4"/>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0000000}">
          <x14:formula1>
            <xm:f>Feuil3!$B$2:$B$3</xm:f>
          </x14:formula1>
          <xm:sqref>E54</xm:sqref>
        </x14:dataValidation>
        <x14:dataValidation type="list" allowBlank="1" showInputMessage="1" showErrorMessage="1" xr:uid="{00000000-0002-0000-0000-000001000000}">
          <x14:formula1>
            <xm:f>Feuil3!$B$5:$B$6</xm:f>
          </x14:formula1>
          <xm:sqref>E55</xm:sqref>
        </x14:dataValidation>
        <x14:dataValidation type="list" allowBlank="1" showInputMessage="1" showErrorMessage="1" xr:uid="{53DEE950-FD6E-4ABB-BFF3-1D75B18516AB}">
          <x14:formula1>
            <xm:f>Feuil3!$B$8:$B$9</xm:f>
          </x14:formula1>
          <xm:sqref>E80</xm:sqref>
        </x14:dataValidation>
        <x14:dataValidation type="list" allowBlank="1" showInputMessage="1" showErrorMessage="1" xr:uid="{2AB57E34-74F1-4A9D-A6F7-BB554C2403E7}">
          <x14:formula1>
            <xm:f>Feuil3!$B$12:$B$13</xm:f>
          </x14:formula1>
          <xm:sqref>E83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G13"/>
  <sheetViews>
    <sheetView zoomScale="120" zoomScaleNormal="120" workbookViewId="0">
      <selection activeCell="K10" sqref="K10"/>
    </sheetView>
  </sheetViews>
  <sheetFormatPr baseColWidth="10" defaultColWidth="11.42578125" defaultRowHeight="15" x14ac:dyDescent="0.25"/>
  <sheetData>
    <row r="1" spans="1:7" x14ac:dyDescent="0.25">
      <c r="A1" s="7" t="s">
        <v>70</v>
      </c>
    </row>
    <row r="2" spans="1:7" x14ac:dyDescent="0.25">
      <c r="A2" s="7"/>
    </row>
    <row r="3" spans="1:7" x14ac:dyDescent="0.25">
      <c r="A3" s="7"/>
    </row>
    <row r="4" spans="1:7" ht="15.75" thickBot="1" x14ac:dyDescent="0.3">
      <c r="A4" t="s">
        <v>68</v>
      </c>
    </row>
    <row r="5" spans="1:7" ht="15.75" thickBot="1" x14ac:dyDescent="0.3">
      <c r="A5" s="2" t="s">
        <v>1</v>
      </c>
      <c r="B5" s="3" t="s">
        <v>0</v>
      </c>
      <c r="C5" s="28" t="s">
        <v>2</v>
      </c>
      <c r="D5" s="29" t="s">
        <v>3</v>
      </c>
      <c r="E5" s="141" t="s">
        <v>67</v>
      </c>
      <c r="F5" s="142"/>
      <c r="G5" s="40" t="s">
        <v>69</v>
      </c>
    </row>
    <row r="6" spans="1:7" x14ac:dyDescent="0.25">
      <c r="A6" s="32" t="s">
        <v>4</v>
      </c>
      <c r="B6" s="33">
        <v>9.5</v>
      </c>
      <c r="C6" s="34">
        <v>100</v>
      </c>
      <c r="D6" s="35">
        <v>100</v>
      </c>
      <c r="E6" s="143"/>
      <c r="F6" s="144"/>
      <c r="G6" s="41" t="str">
        <f>IF(E6&lt;&gt;100,"Fail","Pass")</f>
        <v>Fail</v>
      </c>
    </row>
    <row r="7" spans="1:7" x14ac:dyDescent="0.25">
      <c r="A7" s="36" t="s">
        <v>5</v>
      </c>
      <c r="B7" s="37">
        <v>4.75</v>
      </c>
      <c r="C7" s="38">
        <v>95</v>
      </c>
      <c r="D7" s="39">
        <v>100</v>
      </c>
      <c r="E7" s="137"/>
      <c r="F7" s="138"/>
      <c r="G7" s="42" t="str">
        <f>IF(E7&lt;95,"Fail","Pass")</f>
        <v>Fail</v>
      </c>
    </row>
    <row r="8" spans="1:7" x14ac:dyDescent="0.25">
      <c r="A8" s="36" t="s">
        <v>6</v>
      </c>
      <c r="B8" s="37">
        <v>2.36</v>
      </c>
      <c r="C8" s="38">
        <v>80</v>
      </c>
      <c r="D8" s="39">
        <v>100</v>
      </c>
      <c r="E8" s="137"/>
      <c r="F8" s="138"/>
      <c r="G8" s="42" t="str">
        <f>IF(E8&lt;80,"Fail","Pass")</f>
        <v>Fail</v>
      </c>
    </row>
    <row r="9" spans="1:7" x14ac:dyDescent="0.25">
      <c r="A9" s="36" t="s">
        <v>7</v>
      </c>
      <c r="B9" s="37">
        <v>1.18</v>
      </c>
      <c r="C9" s="38">
        <v>50</v>
      </c>
      <c r="D9" s="39">
        <v>85</v>
      </c>
      <c r="E9" s="137"/>
      <c r="F9" s="138"/>
      <c r="G9" s="42" t="str">
        <f>IF(OR(E9&lt;50,E9&gt;85),"Fail","Pass")</f>
        <v>Fail</v>
      </c>
    </row>
    <row r="10" spans="1:7" x14ac:dyDescent="0.25">
      <c r="A10" s="36" t="s">
        <v>8</v>
      </c>
      <c r="B10" s="37">
        <v>0.6</v>
      </c>
      <c r="C10" s="38">
        <v>25</v>
      </c>
      <c r="D10" s="39">
        <v>60</v>
      </c>
      <c r="E10" s="137"/>
      <c r="F10" s="138"/>
      <c r="G10" s="42" t="str">
        <f>IF(OR(E10&lt;25,E10&gt;60),"Fail","Pass")</f>
        <v>Fail</v>
      </c>
    </row>
    <row r="11" spans="1:7" x14ac:dyDescent="0.25">
      <c r="A11" s="36" t="s">
        <v>9</v>
      </c>
      <c r="B11" s="37">
        <v>0.3</v>
      </c>
      <c r="C11" s="38">
        <v>5</v>
      </c>
      <c r="D11" s="39">
        <v>30</v>
      </c>
      <c r="E11" s="137"/>
      <c r="F11" s="138"/>
      <c r="G11" s="42" t="str">
        <f>IF(OR(E11&lt;5,E11&gt;30),"Fail","Pass")</f>
        <v>Fail</v>
      </c>
    </row>
    <row r="12" spans="1:7" x14ac:dyDescent="0.25">
      <c r="A12" s="36" t="s">
        <v>10</v>
      </c>
      <c r="B12" s="37">
        <v>0.15</v>
      </c>
      <c r="C12" s="38">
        <v>0</v>
      </c>
      <c r="D12" s="39">
        <v>10</v>
      </c>
      <c r="E12" s="137"/>
      <c r="F12" s="138"/>
      <c r="G12" s="42" t="str">
        <f>IF(OR(E12&lt;0,E12&gt;10),"Fail","Pass")</f>
        <v>Pass</v>
      </c>
    </row>
    <row r="13" spans="1:7" ht="15.75" thickBot="1" x14ac:dyDescent="0.3">
      <c r="A13" s="1" t="s">
        <v>66</v>
      </c>
      <c r="B13" s="4">
        <v>7.4999999999999997E-2</v>
      </c>
      <c r="C13" s="30">
        <v>0</v>
      </c>
      <c r="D13" s="31">
        <v>5</v>
      </c>
      <c r="E13" s="139"/>
      <c r="F13" s="140"/>
      <c r="G13" s="43" t="str">
        <f>IF(OR(E13&lt;0,E13&gt;5),"Fail","Pass")</f>
        <v>Pass</v>
      </c>
    </row>
  </sheetData>
  <sheetProtection algorithmName="SHA-512" hashValue="cRGyno17YmSZ6YeOrPxpzY+jRkLN7nINORQoNAu5yrb20C2WK9bQWQ1qLcBy2jfP7ynzykIiYlndJTwzlRIXlg==" saltValue="nV+dgyZsIYRNRly7Fh3l6Q==" spinCount="100000" sheet="1" objects="1" scenarios="1"/>
  <mergeCells count="9">
    <mergeCell ref="E11:F11"/>
    <mergeCell ref="E12:F12"/>
    <mergeCell ref="E13:F13"/>
    <mergeCell ref="E5:F5"/>
    <mergeCell ref="E6:F6"/>
    <mergeCell ref="E7:F7"/>
    <mergeCell ref="E8:F8"/>
    <mergeCell ref="E9:F9"/>
    <mergeCell ref="E10:F10"/>
  </mergeCells>
  <printOptions verticalCentered="1"/>
  <pageMargins left="0.23622047244094491" right="0.23622047244094491" top="0.74803149606299213" bottom="0.74803149606299213" header="0.31496062992125984" footer="0.31496062992125984"/>
  <pageSetup scale="86"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B13"/>
  <sheetViews>
    <sheetView workbookViewId="0">
      <selection activeCell="B14" sqref="B14"/>
    </sheetView>
  </sheetViews>
  <sheetFormatPr baseColWidth="10" defaultColWidth="11.42578125" defaultRowHeight="15" x14ac:dyDescent="0.25"/>
  <sheetData>
    <row r="2" spans="2:2" x14ac:dyDescent="0.25">
      <c r="B2" t="s">
        <v>43</v>
      </c>
    </row>
    <row r="3" spans="2:2" x14ac:dyDescent="0.25">
      <c r="B3" t="s">
        <v>44</v>
      </c>
    </row>
    <row r="5" spans="2:2" x14ac:dyDescent="0.25">
      <c r="B5" t="s">
        <v>58</v>
      </c>
    </row>
    <row r="6" spans="2:2" x14ac:dyDescent="0.25">
      <c r="B6" t="s">
        <v>59</v>
      </c>
    </row>
    <row r="8" spans="2:2" x14ac:dyDescent="0.25">
      <c r="B8" t="s">
        <v>121</v>
      </c>
    </row>
    <row r="9" spans="2:2" x14ac:dyDescent="0.25">
      <c r="B9" t="s">
        <v>122</v>
      </c>
    </row>
    <row r="12" spans="2:2" x14ac:dyDescent="0.25">
      <c r="B12">
        <v>3</v>
      </c>
    </row>
    <row r="13" spans="2:2" x14ac:dyDescent="0.25">
      <c r="B13">
        <v>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6"/>
  <sheetViews>
    <sheetView topLeftCell="B4" zoomScale="55" zoomScaleNormal="55" workbookViewId="0">
      <selection activeCell="C8" sqref="C8"/>
    </sheetView>
  </sheetViews>
  <sheetFormatPr baseColWidth="10" defaultColWidth="9.140625" defaultRowHeight="15" x14ac:dyDescent="0.25"/>
  <cols>
    <col min="1" max="1" width="12.7109375" customWidth="1"/>
    <col min="2" max="6" width="142.85546875" customWidth="1"/>
  </cols>
  <sheetData>
    <row r="1" spans="1:5" ht="48" customHeight="1" x14ac:dyDescent="0.25">
      <c r="D1">
        <f>'ONTARIO DESIGN TOOL'!E66</f>
        <v>3</v>
      </c>
      <c r="E1">
        <f>INDEX($B$2:$C$7,MATCH('Plan View'!$D$1,'Plan View'!$A$2:$A$7,0),IF('ONTARIO DESIGN TOOL'!$E$72=0,1,2))</f>
        <v>0</v>
      </c>
    </row>
    <row r="2" spans="1:5" ht="356.25" customHeight="1" x14ac:dyDescent="0.25">
      <c r="A2">
        <v>1</v>
      </c>
    </row>
    <row r="3" spans="1:5" ht="356.25" customHeight="1" x14ac:dyDescent="0.25">
      <c r="A3">
        <v>2</v>
      </c>
    </row>
    <row r="4" spans="1:5" ht="356.25" customHeight="1" x14ac:dyDescent="0.25">
      <c r="A4">
        <v>3</v>
      </c>
      <c r="D4" s="44">
        <v>6</v>
      </c>
    </row>
    <row r="5" spans="1:5" ht="356.25" customHeight="1" x14ac:dyDescent="0.25">
      <c r="A5">
        <v>4</v>
      </c>
    </row>
    <row r="6" spans="1:5" ht="356.25" customHeight="1" x14ac:dyDescent="0.25">
      <c r="A6">
        <v>5</v>
      </c>
    </row>
    <row r="7" spans="1:5" ht="356.25" customHeight="1" x14ac:dyDescent="0.25">
      <c r="A7">
        <v>6</v>
      </c>
    </row>
    <row r="8" spans="1:5" ht="356.25" customHeight="1" x14ac:dyDescent="0.25"/>
    <row r="9" spans="1:5" ht="356.25" customHeight="1" x14ac:dyDescent="0.25"/>
    <row r="10" spans="1:5" ht="356.25" customHeight="1" x14ac:dyDescent="0.25"/>
    <row r="11" spans="1:5" ht="356.25" customHeight="1" x14ac:dyDescent="0.25"/>
    <row r="12" spans="1:5" ht="356.25" customHeight="1" x14ac:dyDescent="0.25"/>
    <row r="13" spans="1:5" ht="356.25" customHeight="1" x14ac:dyDescent="0.25"/>
    <row r="14" spans="1:5" ht="356.25" customHeight="1" x14ac:dyDescent="0.25"/>
    <row r="15" spans="1:5" ht="356.25" customHeight="1" x14ac:dyDescent="0.25"/>
    <row r="16" spans="1:5" ht="356.25" customHeight="1" x14ac:dyDescent="0.25"/>
    <row r="17" ht="356.25" customHeight="1" x14ac:dyDescent="0.25"/>
    <row r="18" ht="356.25" customHeight="1" x14ac:dyDescent="0.25"/>
    <row r="19" ht="356.25" customHeight="1" x14ac:dyDescent="0.25"/>
    <row r="20" ht="356.25" customHeight="1" x14ac:dyDescent="0.25"/>
    <row r="21" ht="356.25" customHeight="1" x14ac:dyDescent="0.25"/>
    <row r="22" ht="356.25" customHeight="1" x14ac:dyDescent="0.25"/>
    <row r="23" ht="356.25" customHeight="1" x14ac:dyDescent="0.25"/>
    <row r="24" ht="356.25" customHeight="1" x14ac:dyDescent="0.25"/>
    <row r="25" ht="356.25" customHeight="1" x14ac:dyDescent="0.25"/>
    <row r="26" ht="356.25" customHeight="1" x14ac:dyDescent="0.25"/>
    <row r="27" ht="356.25" customHeight="1" x14ac:dyDescent="0.25"/>
    <row r="28" ht="356.25" customHeight="1" x14ac:dyDescent="0.25"/>
    <row r="29" ht="356.25" customHeight="1" x14ac:dyDescent="0.25"/>
    <row r="30" ht="356.25" customHeight="1" x14ac:dyDescent="0.25"/>
    <row r="31" ht="356.25" customHeight="1" x14ac:dyDescent="0.25"/>
    <row r="32" ht="356.25" customHeight="1" x14ac:dyDescent="0.25"/>
    <row r="33" ht="356.25" customHeight="1" x14ac:dyDescent="0.25"/>
    <row r="34" ht="356.25" customHeight="1" x14ac:dyDescent="0.25"/>
    <row r="35" ht="356.25" customHeight="1" x14ac:dyDescent="0.25"/>
    <row r="36" ht="356.25" customHeight="1" x14ac:dyDescent="0.25"/>
    <row r="37" ht="356.25" customHeight="1" x14ac:dyDescent="0.25"/>
    <row r="38" ht="356.25" customHeight="1" x14ac:dyDescent="0.25"/>
    <row r="39" ht="356.25" customHeight="1" x14ac:dyDescent="0.25"/>
    <row r="40" ht="356.25" customHeight="1" x14ac:dyDescent="0.25"/>
    <row r="41" ht="356.25" customHeight="1" x14ac:dyDescent="0.25"/>
    <row r="42" ht="356.25" customHeight="1" x14ac:dyDescent="0.25"/>
    <row r="43" ht="356.25" customHeight="1" x14ac:dyDescent="0.25"/>
    <row r="44" ht="356.25" customHeight="1" x14ac:dyDescent="0.25"/>
    <row r="45" ht="356.25" customHeight="1" x14ac:dyDescent="0.25"/>
    <row r="46" ht="356.25" customHeight="1" x14ac:dyDescent="0.25"/>
    <row r="47" ht="356.25" customHeight="1" x14ac:dyDescent="0.25"/>
    <row r="48" ht="356.25" customHeight="1" x14ac:dyDescent="0.25"/>
    <row r="49" ht="356.25" customHeight="1" x14ac:dyDescent="0.25"/>
    <row r="50" ht="356.25" customHeight="1" x14ac:dyDescent="0.25"/>
    <row r="51" ht="356.25" customHeight="1" x14ac:dyDescent="0.25"/>
    <row r="52" ht="356.25" customHeight="1" x14ac:dyDescent="0.25"/>
    <row r="53" ht="356.25" customHeight="1" x14ac:dyDescent="0.25"/>
    <row r="54" ht="356.25" customHeight="1" x14ac:dyDescent="0.25"/>
    <row r="55" ht="356.25" customHeight="1" x14ac:dyDescent="0.25"/>
    <row r="56" ht="356.25" customHeight="1" x14ac:dyDescent="0.25"/>
    <row r="57" ht="356.25" customHeight="1" x14ac:dyDescent="0.25"/>
    <row r="58" ht="356.25" customHeight="1" x14ac:dyDescent="0.25"/>
    <row r="59" ht="356.25" customHeight="1" x14ac:dyDescent="0.25"/>
    <row r="60" ht="356.25" customHeight="1" x14ac:dyDescent="0.25"/>
    <row r="61" ht="356.25" customHeight="1" x14ac:dyDescent="0.25"/>
    <row r="62" ht="356.25" customHeight="1" x14ac:dyDescent="0.25"/>
    <row r="63" ht="356.25" customHeight="1" x14ac:dyDescent="0.25"/>
    <row r="64" ht="356.25" customHeight="1" x14ac:dyDescent="0.25"/>
    <row r="65" ht="356.25" customHeight="1" x14ac:dyDescent="0.25"/>
    <row r="66" ht="356.25" customHeight="1" x14ac:dyDescent="0.25"/>
    <row r="67" ht="356.25" customHeight="1" x14ac:dyDescent="0.25"/>
    <row r="68" ht="356.25" customHeight="1" x14ac:dyDescent="0.25"/>
    <row r="69" ht="356.25" customHeight="1" x14ac:dyDescent="0.25"/>
    <row r="70" ht="356.25" customHeight="1" x14ac:dyDescent="0.25"/>
    <row r="71" ht="356.25" customHeight="1" x14ac:dyDescent="0.25"/>
    <row r="72" ht="356.25" customHeight="1" x14ac:dyDescent="0.25"/>
    <row r="73" ht="356.25" customHeight="1" x14ac:dyDescent="0.25"/>
    <row r="74" ht="356.25" customHeight="1" x14ac:dyDescent="0.25"/>
    <row r="75" ht="356.25" customHeight="1" x14ac:dyDescent="0.25"/>
    <row r="76" ht="356.25" customHeight="1" x14ac:dyDescent="0.25"/>
    <row r="77" ht="356.25" customHeight="1" x14ac:dyDescent="0.25"/>
    <row r="78" ht="356.25" customHeight="1" x14ac:dyDescent="0.25"/>
    <row r="79" ht="356.25" customHeight="1" x14ac:dyDescent="0.25"/>
    <row r="80" ht="356.25" customHeight="1" x14ac:dyDescent="0.25"/>
    <row r="81" ht="356.25" customHeight="1" x14ac:dyDescent="0.25"/>
    <row r="82" ht="356.25" customHeight="1" x14ac:dyDescent="0.25"/>
    <row r="83" ht="356.25" customHeight="1" x14ac:dyDescent="0.25"/>
    <row r="84" ht="356.25" customHeight="1" x14ac:dyDescent="0.25"/>
    <row r="85" ht="356.25" customHeight="1" x14ac:dyDescent="0.25"/>
    <row r="86" ht="356.25" customHeight="1" x14ac:dyDescent="0.25"/>
    <row r="87" ht="356.25" customHeight="1" x14ac:dyDescent="0.25"/>
    <row r="88" ht="356.25" customHeight="1" x14ac:dyDescent="0.25"/>
    <row r="89" ht="356.25" customHeight="1" x14ac:dyDescent="0.25"/>
    <row r="90" ht="356.25" customHeight="1" x14ac:dyDescent="0.25"/>
    <row r="91" ht="356.25" customHeight="1" x14ac:dyDescent="0.25"/>
    <row r="92" ht="356.25" customHeight="1" x14ac:dyDescent="0.25"/>
    <row r="93" ht="356.25" customHeight="1" x14ac:dyDescent="0.25"/>
    <row r="94" ht="356.25" customHeight="1" x14ac:dyDescent="0.25"/>
    <row r="95" ht="356.25" customHeight="1" x14ac:dyDescent="0.25"/>
    <row r="96" ht="356.25" customHeight="1" x14ac:dyDescent="0.25"/>
  </sheetData>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AutoSketch.Drawing.9" shapeId="4097" r:id="rId4">
          <objectPr defaultSize="0" autoPict="0" r:id="rId5">
            <anchor moveWithCells="1">
              <from>
                <xdr:col>1</xdr:col>
                <xdr:colOff>400050</xdr:colOff>
                <xdr:row>2</xdr:row>
                <xdr:rowOff>733425</xdr:rowOff>
              </from>
              <to>
                <xdr:col>1</xdr:col>
                <xdr:colOff>8943975</xdr:colOff>
                <xdr:row>2</xdr:row>
                <xdr:rowOff>3057525</xdr:rowOff>
              </to>
            </anchor>
          </objectPr>
        </oleObject>
      </mc:Choice>
      <mc:Fallback>
        <oleObject progId="AutoSketch.Drawing.9" shapeId="4097" r:id="rId4"/>
      </mc:Fallback>
    </mc:AlternateContent>
    <mc:AlternateContent xmlns:mc="http://schemas.openxmlformats.org/markup-compatibility/2006">
      <mc:Choice Requires="x14">
        <oleObject progId="AutoSketch.Drawing.9" shapeId="4098" r:id="rId6">
          <objectPr defaultSize="0" autoPict="0" r:id="rId7">
            <anchor moveWithCells="1">
              <from>
                <xdr:col>1</xdr:col>
                <xdr:colOff>342900</xdr:colOff>
                <xdr:row>3</xdr:row>
                <xdr:rowOff>447675</xdr:rowOff>
              </from>
              <to>
                <xdr:col>1</xdr:col>
                <xdr:colOff>8724900</xdr:colOff>
                <xdr:row>3</xdr:row>
                <xdr:rowOff>3362325</xdr:rowOff>
              </to>
            </anchor>
          </objectPr>
        </oleObject>
      </mc:Choice>
      <mc:Fallback>
        <oleObject progId="AutoSketch.Drawing.9" shapeId="4098" r:id="rId6"/>
      </mc:Fallback>
    </mc:AlternateContent>
    <mc:AlternateContent xmlns:mc="http://schemas.openxmlformats.org/markup-compatibility/2006">
      <mc:Choice Requires="x14">
        <oleObject progId="AutoSketch.Drawing.9" shapeId="4099" r:id="rId8">
          <objectPr defaultSize="0" autoPict="0" r:id="rId9">
            <anchor moveWithCells="1">
              <from>
                <xdr:col>1</xdr:col>
                <xdr:colOff>514350</xdr:colOff>
                <xdr:row>4</xdr:row>
                <xdr:rowOff>228600</xdr:rowOff>
              </from>
              <to>
                <xdr:col>1</xdr:col>
                <xdr:colOff>8743950</xdr:colOff>
                <xdr:row>4</xdr:row>
                <xdr:rowOff>4276725</xdr:rowOff>
              </to>
            </anchor>
          </objectPr>
        </oleObject>
      </mc:Choice>
      <mc:Fallback>
        <oleObject progId="AutoSketch.Drawing.9" shapeId="4099" r:id="rId8"/>
      </mc:Fallback>
    </mc:AlternateContent>
    <mc:AlternateContent xmlns:mc="http://schemas.openxmlformats.org/markup-compatibility/2006">
      <mc:Choice Requires="x14">
        <oleObject progId="AutoSketch.Drawing.9" shapeId="4100" r:id="rId10">
          <objectPr defaultSize="0" autoPict="0" r:id="rId11">
            <anchor moveWithCells="1">
              <from>
                <xdr:col>1</xdr:col>
                <xdr:colOff>1076325</xdr:colOff>
                <xdr:row>5</xdr:row>
                <xdr:rowOff>152400</xdr:rowOff>
              </from>
              <to>
                <xdr:col>1</xdr:col>
                <xdr:colOff>8020050</xdr:colOff>
                <xdr:row>5</xdr:row>
                <xdr:rowOff>4295775</xdr:rowOff>
              </to>
            </anchor>
          </objectPr>
        </oleObject>
      </mc:Choice>
      <mc:Fallback>
        <oleObject progId="AutoSketch.Drawing.9" shapeId="4100" r:id="rId10"/>
      </mc:Fallback>
    </mc:AlternateContent>
    <mc:AlternateContent xmlns:mc="http://schemas.openxmlformats.org/markup-compatibility/2006">
      <mc:Choice Requires="x14">
        <oleObject progId="AutoSketch.Drawing.9" shapeId="4101" r:id="rId12">
          <objectPr defaultSize="0" autoPict="0" r:id="rId13">
            <anchor moveWithCells="1">
              <from>
                <xdr:col>1</xdr:col>
                <xdr:colOff>971550</xdr:colOff>
                <xdr:row>6</xdr:row>
                <xdr:rowOff>19050</xdr:rowOff>
              </from>
              <to>
                <xdr:col>1</xdr:col>
                <xdr:colOff>7915275</xdr:colOff>
                <xdr:row>6</xdr:row>
                <xdr:rowOff>4162425</xdr:rowOff>
              </to>
            </anchor>
          </objectPr>
        </oleObject>
      </mc:Choice>
      <mc:Fallback>
        <oleObject progId="AutoSketch.Drawing.9" shapeId="4101" r:id="rId12"/>
      </mc:Fallback>
    </mc:AlternateContent>
    <mc:AlternateContent xmlns:mc="http://schemas.openxmlformats.org/markup-compatibility/2006">
      <mc:Choice Requires="x14">
        <oleObject progId="AutoSketch.Drawing.9" shapeId="4102" r:id="rId14">
          <objectPr defaultSize="0" autoPict="0" r:id="rId15">
            <anchor moveWithCells="1">
              <from>
                <xdr:col>2</xdr:col>
                <xdr:colOff>476250</xdr:colOff>
                <xdr:row>2</xdr:row>
                <xdr:rowOff>790575</xdr:rowOff>
              </from>
              <to>
                <xdr:col>2</xdr:col>
                <xdr:colOff>9020175</xdr:colOff>
                <xdr:row>2</xdr:row>
                <xdr:rowOff>3114675</xdr:rowOff>
              </to>
            </anchor>
          </objectPr>
        </oleObject>
      </mc:Choice>
      <mc:Fallback>
        <oleObject progId="AutoSketch.Drawing.9" shapeId="4102" r:id="rId14"/>
      </mc:Fallback>
    </mc:AlternateContent>
    <mc:AlternateContent xmlns:mc="http://schemas.openxmlformats.org/markup-compatibility/2006">
      <mc:Choice Requires="x14">
        <oleObject progId="AutoSketch.Drawing.9" shapeId="4103" r:id="rId16">
          <objectPr defaultSize="0" autoPict="0" r:id="rId17">
            <anchor moveWithCells="1">
              <from>
                <xdr:col>2</xdr:col>
                <xdr:colOff>419100</xdr:colOff>
                <xdr:row>3</xdr:row>
                <xdr:rowOff>504825</xdr:rowOff>
              </from>
              <to>
                <xdr:col>2</xdr:col>
                <xdr:colOff>8801100</xdr:colOff>
                <xdr:row>3</xdr:row>
                <xdr:rowOff>3419475</xdr:rowOff>
              </to>
            </anchor>
          </objectPr>
        </oleObject>
      </mc:Choice>
      <mc:Fallback>
        <oleObject progId="AutoSketch.Drawing.9" shapeId="4103" r:id="rId16"/>
      </mc:Fallback>
    </mc:AlternateContent>
    <mc:AlternateContent xmlns:mc="http://schemas.openxmlformats.org/markup-compatibility/2006">
      <mc:Choice Requires="x14">
        <oleObject progId="AutoSketch.Drawing.9" shapeId="4104" r:id="rId18">
          <objectPr defaultSize="0" autoPict="0" r:id="rId19">
            <anchor moveWithCells="1">
              <from>
                <xdr:col>2</xdr:col>
                <xdr:colOff>590550</xdr:colOff>
                <xdr:row>4</xdr:row>
                <xdr:rowOff>285750</xdr:rowOff>
              </from>
              <to>
                <xdr:col>2</xdr:col>
                <xdr:colOff>8820150</xdr:colOff>
                <xdr:row>4</xdr:row>
                <xdr:rowOff>4333875</xdr:rowOff>
              </to>
            </anchor>
          </objectPr>
        </oleObject>
      </mc:Choice>
      <mc:Fallback>
        <oleObject progId="AutoSketch.Drawing.9" shapeId="4104" r:id="rId18"/>
      </mc:Fallback>
    </mc:AlternateContent>
    <mc:AlternateContent xmlns:mc="http://schemas.openxmlformats.org/markup-compatibility/2006">
      <mc:Choice Requires="x14">
        <oleObject progId="AutoSketch.Drawing.9" shapeId="4105" r:id="rId20">
          <objectPr defaultSize="0" autoPict="0" r:id="rId21">
            <anchor moveWithCells="1">
              <from>
                <xdr:col>2</xdr:col>
                <xdr:colOff>1152525</xdr:colOff>
                <xdr:row>5</xdr:row>
                <xdr:rowOff>209550</xdr:rowOff>
              </from>
              <to>
                <xdr:col>2</xdr:col>
                <xdr:colOff>8096250</xdr:colOff>
                <xdr:row>5</xdr:row>
                <xdr:rowOff>4352925</xdr:rowOff>
              </to>
            </anchor>
          </objectPr>
        </oleObject>
      </mc:Choice>
      <mc:Fallback>
        <oleObject progId="AutoSketch.Drawing.9" shapeId="4105" r:id="rId20"/>
      </mc:Fallback>
    </mc:AlternateContent>
    <mc:AlternateContent xmlns:mc="http://schemas.openxmlformats.org/markup-compatibility/2006">
      <mc:Choice Requires="x14">
        <oleObject progId="AutoSketch.Drawing.9" shapeId="4106" r:id="rId22">
          <objectPr defaultSize="0" autoPict="0" r:id="rId23">
            <anchor moveWithCells="1">
              <from>
                <xdr:col>2</xdr:col>
                <xdr:colOff>190500</xdr:colOff>
                <xdr:row>1</xdr:row>
                <xdr:rowOff>1247775</xdr:rowOff>
              </from>
              <to>
                <xdr:col>2</xdr:col>
                <xdr:colOff>9410700</xdr:colOff>
                <xdr:row>1</xdr:row>
                <xdr:rowOff>2676525</xdr:rowOff>
              </to>
            </anchor>
          </objectPr>
        </oleObject>
      </mc:Choice>
      <mc:Fallback>
        <oleObject progId="AutoSketch.Drawing.9" shapeId="4106" r:id="rId22"/>
      </mc:Fallback>
    </mc:AlternateContent>
    <mc:AlternateContent xmlns:mc="http://schemas.openxmlformats.org/markup-compatibility/2006">
      <mc:Choice Requires="x14">
        <oleObject progId="AutoSketch.Drawing.9" shapeId="4107" r:id="rId24">
          <objectPr defaultSize="0" autoPict="0" r:id="rId25">
            <anchor moveWithCells="1">
              <from>
                <xdr:col>2</xdr:col>
                <xdr:colOff>1047750</xdr:colOff>
                <xdr:row>6</xdr:row>
                <xdr:rowOff>76200</xdr:rowOff>
              </from>
              <to>
                <xdr:col>2</xdr:col>
                <xdr:colOff>7991475</xdr:colOff>
                <xdr:row>6</xdr:row>
                <xdr:rowOff>4219575</xdr:rowOff>
              </to>
            </anchor>
          </objectPr>
        </oleObject>
      </mc:Choice>
      <mc:Fallback>
        <oleObject progId="AutoSketch.Drawing.9" shapeId="4107" r:id="rId24"/>
      </mc:Fallback>
    </mc:AlternateContent>
    <mc:AlternateContent xmlns:mc="http://schemas.openxmlformats.org/markup-compatibility/2006">
      <mc:Choice Requires="x14">
        <oleObject progId="AutoSketch.Drawing.9" shapeId="4108" r:id="rId26">
          <objectPr defaultSize="0" autoPict="0" r:id="rId27">
            <anchor moveWithCells="1">
              <from>
                <xdr:col>1</xdr:col>
                <xdr:colOff>95250</xdr:colOff>
                <xdr:row>1</xdr:row>
                <xdr:rowOff>1352550</xdr:rowOff>
              </from>
              <to>
                <xdr:col>1</xdr:col>
                <xdr:colOff>9296400</xdr:colOff>
                <xdr:row>1</xdr:row>
                <xdr:rowOff>2781300</xdr:rowOff>
              </to>
            </anchor>
          </objectPr>
        </oleObject>
      </mc:Choice>
      <mc:Fallback>
        <oleObject progId="AutoSketch.Drawing.9" shapeId="4108" r:id="rId26"/>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5"/>
  <sheetViews>
    <sheetView topLeftCell="E1" zoomScale="55" zoomScaleNormal="55" workbookViewId="0">
      <selection activeCell="F1" sqref="F1"/>
    </sheetView>
  </sheetViews>
  <sheetFormatPr baseColWidth="10" defaultColWidth="9.140625" defaultRowHeight="15" x14ac:dyDescent="0.25"/>
  <cols>
    <col min="2" max="9" width="142.85546875" customWidth="1"/>
  </cols>
  <sheetData>
    <row r="1" spans="1:7" x14ac:dyDescent="0.25">
      <c r="B1">
        <v>1</v>
      </c>
      <c r="C1">
        <v>2</v>
      </c>
      <c r="D1">
        <v>3</v>
      </c>
      <c r="E1">
        <v>4</v>
      </c>
      <c r="F1">
        <f>IF('ONTARIO DESIGN TOOL'!E31=50,IF('ONTARIO DESIGN TOOL'!E33&gt;='ONTARIO DESIGN TOOL'!E32,3,4),IF('ONTARIO DESIGN TOOL'!$E$31&gt;=50,4,IF('ONTARIO DESIGN TOOL'!E33-'ONTARIO DESIGN TOOL'!E32&gt;625,1,IF('ONTARIO DESIGN TOOL'!E33-'ONTARIO DESIGN TOOL'!E32&lt;0,4,(IF('ONTARIO DESIGN TOOL'!E33-'ONTARIO DESIGN TOOL'!E32=0,3,2))))))</f>
        <v>3</v>
      </c>
      <c r="G1">
        <f>'ONTARIO DESIGN TOOL'!E66</f>
        <v>3</v>
      </c>
    </row>
    <row r="2" spans="1:7" ht="356.25" customHeight="1" x14ac:dyDescent="0.25">
      <c r="A2">
        <v>1</v>
      </c>
      <c r="F2">
        <f>INDEX('Cross Section'!$B$2:'Cross Section'!$E$7,MATCH('Cross Section'!$G$1,'Cross Section'!$A$2:$A$7,0),IF('ONTARIO DESIGN TOOL'!E33-'ONTARIO DESIGN TOOL'!E32&gt;625,1,IF('ONTARIO DESIGN TOOL'!E33-'ONTARIO DESIGN TOOL'!E32&lt;0,4,(IF('ONTARIO DESIGN TOOL'!E33-'ONTARIO DESIGN TOOL'!E32=0,3,2)))))</f>
        <v>0</v>
      </c>
      <c r="G2">
        <f>INDEX($B$2:$E$7,MATCH($G$1,$A$2:$A$7,0),MATCH($F$1,B1:E1,0))</f>
        <v>0</v>
      </c>
    </row>
    <row r="3" spans="1:7" ht="356.25" customHeight="1" x14ac:dyDescent="0.25">
      <c r="A3">
        <v>2</v>
      </c>
    </row>
    <row r="4" spans="1:7" ht="356.25" customHeight="1" x14ac:dyDescent="0.25">
      <c r="A4">
        <v>3</v>
      </c>
    </row>
    <row r="5" spans="1:7" ht="356.25" customHeight="1" x14ac:dyDescent="0.25">
      <c r="A5">
        <v>4</v>
      </c>
    </row>
    <row r="6" spans="1:7" ht="356.25" customHeight="1" x14ac:dyDescent="0.25">
      <c r="A6">
        <v>5</v>
      </c>
    </row>
    <row r="7" spans="1:7" ht="356.25" customHeight="1" x14ac:dyDescent="0.25">
      <c r="A7">
        <v>6</v>
      </c>
    </row>
    <row r="8" spans="1:7" ht="356.25" customHeight="1" x14ac:dyDescent="0.25"/>
    <row r="9" spans="1:7" ht="356.25" customHeight="1" x14ac:dyDescent="0.25"/>
    <row r="10" spans="1:7" ht="356.25" customHeight="1" x14ac:dyDescent="0.25"/>
    <row r="11" spans="1:7" ht="356.25" customHeight="1" x14ac:dyDescent="0.25"/>
    <row r="12" spans="1:7" ht="356.25" customHeight="1" x14ac:dyDescent="0.25"/>
    <row r="13" spans="1:7" ht="356.25" customHeight="1" x14ac:dyDescent="0.25"/>
    <row r="14" spans="1:7" ht="356.25" customHeight="1" x14ac:dyDescent="0.25"/>
    <row r="15" spans="1:7" ht="356.25" customHeight="1" x14ac:dyDescent="0.25"/>
    <row r="16" spans="1:7" ht="356.25" customHeight="1" x14ac:dyDescent="0.25"/>
    <row r="17" ht="356.25" customHeight="1" x14ac:dyDescent="0.25"/>
    <row r="18" ht="356.25" customHeight="1" x14ac:dyDescent="0.25"/>
    <row r="19" ht="356.25" customHeight="1" x14ac:dyDescent="0.25"/>
    <row r="20" ht="356.25" customHeight="1" x14ac:dyDescent="0.25"/>
    <row r="21" ht="356.25" customHeight="1" x14ac:dyDescent="0.25"/>
    <row r="22" ht="356.25" customHeight="1" x14ac:dyDescent="0.25"/>
    <row r="23" ht="356.25" customHeight="1" x14ac:dyDescent="0.25"/>
    <row r="24" ht="356.25" customHeight="1" x14ac:dyDescent="0.25"/>
    <row r="25" ht="356.25" customHeight="1" x14ac:dyDescent="0.25"/>
  </sheetData>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AutoSketch.Drawing.9" shapeId="5123" r:id="rId4">
          <objectPr defaultSize="0" autoPict="0" r:id="rId5">
            <anchor moveWithCells="1">
              <from>
                <xdr:col>1</xdr:col>
                <xdr:colOff>28575</xdr:colOff>
                <xdr:row>3</xdr:row>
                <xdr:rowOff>1047750</xdr:rowOff>
              </from>
              <to>
                <xdr:col>1</xdr:col>
                <xdr:colOff>8705850</xdr:colOff>
                <xdr:row>3</xdr:row>
                <xdr:rowOff>3381375</xdr:rowOff>
              </to>
            </anchor>
          </objectPr>
        </oleObject>
      </mc:Choice>
      <mc:Fallback>
        <oleObject progId="AutoSketch.Drawing.9" shapeId="5123" r:id="rId4"/>
      </mc:Fallback>
    </mc:AlternateContent>
    <mc:AlternateContent xmlns:mc="http://schemas.openxmlformats.org/markup-compatibility/2006">
      <mc:Choice Requires="x14">
        <oleObject progId="AutoSketch.Drawing.9" shapeId="5134" r:id="rId6">
          <objectPr defaultSize="0" autoPict="0" r:id="rId7">
            <anchor moveWithCells="1">
              <from>
                <xdr:col>2</xdr:col>
                <xdr:colOff>123825</xdr:colOff>
                <xdr:row>1</xdr:row>
                <xdr:rowOff>990600</xdr:rowOff>
              </from>
              <to>
                <xdr:col>2</xdr:col>
                <xdr:colOff>8896350</xdr:colOff>
                <xdr:row>1</xdr:row>
                <xdr:rowOff>3657600</xdr:rowOff>
              </to>
            </anchor>
          </objectPr>
        </oleObject>
      </mc:Choice>
      <mc:Fallback>
        <oleObject progId="AutoSketch.Drawing.9" shapeId="5134" r:id="rId6"/>
      </mc:Fallback>
    </mc:AlternateContent>
    <mc:AlternateContent xmlns:mc="http://schemas.openxmlformats.org/markup-compatibility/2006">
      <mc:Choice Requires="x14">
        <oleObject progId="AutoSketch.Drawing.9" shapeId="5137" r:id="rId8">
          <objectPr defaultSize="0" autoPict="0" r:id="rId9">
            <anchor moveWithCells="1">
              <from>
                <xdr:col>1</xdr:col>
                <xdr:colOff>552450</xdr:colOff>
                <xdr:row>1</xdr:row>
                <xdr:rowOff>571500</xdr:rowOff>
              </from>
              <to>
                <xdr:col>1</xdr:col>
                <xdr:colOff>8239125</xdr:colOff>
                <xdr:row>1</xdr:row>
                <xdr:rowOff>3876675</xdr:rowOff>
              </to>
            </anchor>
          </objectPr>
        </oleObject>
      </mc:Choice>
      <mc:Fallback>
        <oleObject progId="AutoSketch.Drawing.9" shapeId="5137" r:id="rId8"/>
      </mc:Fallback>
    </mc:AlternateContent>
    <mc:AlternateContent xmlns:mc="http://schemas.openxmlformats.org/markup-compatibility/2006">
      <mc:Choice Requires="x14">
        <oleObject progId="AutoSketch.Drawing.9" shapeId="5138" r:id="rId10">
          <objectPr defaultSize="0" autoPict="0" r:id="rId11">
            <anchor moveWithCells="1">
              <from>
                <xdr:col>3</xdr:col>
                <xdr:colOff>66675</xdr:colOff>
                <xdr:row>1</xdr:row>
                <xdr:rowOff>1000125</xdr:rowOff>
              </from>
              <to>
                <xdr:col>3</xdr:col>
                <xdr:colOff>9410700</xdr:colOff>
                <xdr:row>1</xdr:row>
                <xdr:rowOff>2790825</xdr:rowOff>
              </to>
            </anchor>
          </objectPr>
        </oleObject>
      </mc:Choice>
      <mc:Fallback>
        <oleObject progId="AutoSketch.Drawing.9" shapeId="5138" r:id="rId10"/>
      </mc:Fallback>
    </mc:AlternateContent>
    <mc:AlternateContent xmlns:mc="http://schemas.openxmlformats.org/markup-compatibility/2006">
      <mc:Choice Requires="x14">
        <oleObject progId="AutoSketch.Drawing.9" shapeId="5139" r:id="rId12">
          <objectPr defaultSize="0" autoPict="0" r:id="rId13">
            <anchor moveWithCells="1">
              <from>
                <xdr:col>4</xdr:col>
                <xdr:colOff>133350</xdr:colOff>
                <xdr:row>1</xdr:row>
                <xdr:rowOff>1066800</xdr:rowOff>
              </from>
              <to>
                <xdr:col>4</xdr:col>
                <xdr:colOff>9477375</xdr:colOff>
                <xdr:row>1</xdr:row>
                <xdr:rowOff>2857500</xdr:rowOff>
              </to>
            </anchor>
          </objectPr>
        </oleObject>
      </mc:Choice>
      <mc:Fallback>
        <oleObject progId="AutoSketch.Drawing.9" shapeId="5139" r:id="rId12"/>
      </mc:Fallback>
    </mc:AlternateContent>
    <mc:AlternateContent xmlns:mc="http://schemas.openxmlformats.org/markup-compatibility/2006">
      <mc:Choice Requires="x14">
        <oleObject progId="AutoSketch.Drawing.9" shapeId="5141" r:id="rId14">
          <objectPr defaultSize="0" autoPict="0" r:id="rId15">
            <anchor moveWithCells="1">
              <from>
                <xdr:col>2</xdr:col>
                <xdr:colOff>400050</xdr:colOff>
                <xdr:row>2</xdr:row>
                <xdr:rowOff>1362075</xdr:rowOff>
              </from>
              <to>
                <xdr:col>2</xdr:col>
                <xdr:colOff>8753475</xdr:colOff>
                <xdr:row>2</xdr:row>
                <xdr:rowOff>3467100</xdr:rowOff>
              </to>
            </anchor>
          </objectPr>
        </oleObject>
      </mc:Choice>
      <mc:Fallback>
        <oleObject progId="AutoSketch.Drawing.9" shapeId="5141" r:id="rId14"/>
      </mc:Fallback>
    </mc:AlternateContent>
    <mc:AlternateContent xmlns:mc="http://schemas.openxmlformats.org/markup-compatibility/2006">
      <mc:Choice Requires="x14">
        <oleObject progId="AutoSketch.Drawing.9" shapeId="5142" r:id="rId16">
          <objectPr defaultSize="0" autoPict="0" r:id="rId17">
            <anchor moveWithCells="1">
              <from>
                <xdr:col>1</xdr:col>
                <xdr:colOff>714375</xdr:colOff>
                <xdr:row>2</xdr:row>
                <xdr:rowOff>914400</xdr:rowOff>
              </from>
              <to>
                <xdr:col>1</xdr:col>
                <xdr:colOff>7686675</xdr:colOff>
                <xdr:row>2</xdr:row>
                <xdr:rowOff>3552825</xdr:rowOff>
              </to>
            </anchor>
          </objectPr>
        </oleObject>
      </mc:Choice>
      <mc:Fallback>
        <oleObject progId="AutoSketch.Drawing.9" shapeId="5142" r:id="rId16"/>
      </mc:Fallback>
    </mc:AlternateContent>
    <mc:AlternateContent xmlns:mc="http://schemas.openxmlformats.org/markup-compatibility/2006">
      <mc:Choice Requires="x14">
        <oleObject progId="AutoSketch.Drawing.9" shapeId="5146" r:id="rId18">
          <objectPr defaultSize="0" autoPict="0" r:id="rId19">
            <anchor moveWithCells="1">
              <from>
                <xdr:col>3</xdr:col>
                <xdr:colOff>66675</xdr:colOff>
                <xdr:row>2</xdr:row>
                <xdr:rowOff>1162050</xdr:rowOff>
              </from>
              <to>
                <xdr:col>3</xdr:col>
                <xdr:colOff>9315450</xdr:colOff>
                <xdr:row>2</xdr:row>
                <xdr:rowOff>2809875</xdr:rowOff>
              </to>
            </anchor>
          </objectPr>
        </oleObject>
      </mc:Choice>
      <mc:Fallback>
        <oleObject progId="AutoSketch.Drawing.9" shapeId="5146" r:id="rId18"/>
      </mc:Fallback>
    </mc:AlternateContent>
    <mc:AlternateContent xmlns:mc="http://schemas.openxmlformats.org/markup-compatibility/2006">
      <mc:Choice Requires="x14">
        <oleObject progId="AutoSketch.Drawing.9" shapeId="5147" r:id="rId20">
          <objectPr defaultSize="0" autoPict="0" r:id="rId21">
            <anchor moveWithCells="1">
              <from>
                <xdr:col>4</xdr:col>
                <xdr:colOff>238125</xdr:colOff>
                <xdr:row>2</xdr:row>
                <xdr:rowOff>1419225</xdr:rowOff>
              </from>
              <to>
                <xdr:col>4</xdr:col>
                <xdr:colOff>9486900</xdr:colOff>
                <xdr:row>2</xdr:row>
                <xdr:rowOff>3067050</xdr:rowOff>
              </to>
            </anchor>
          </objectPr>
        </oleObject>
      </mc:Choice>
      <mc:Fallback>
        <oleObject progId="AutoSketch.Drawing.9" shapeId="5147" r:id="rId20"/>
      </mc:Fallback>
    </mc:AlternateContent>
    <mc:AlternateContent xmlns:mc="http://schemas.openxmlformats.org/markup-compatibility/2006">
      <mc:Choice Requires="x14">
        <oleObject progId="AutoSketch.Drawing.9" shapeId="5158" r:id="rId22">
          <objectPr defaultSize="0" autoPict="0" r:id="rId23">
            <anchor moveWithCells="1">
              <from>
                <xdr:col>2</xdr:col>
                <xdr:colOff>104775</xdr:colOff>
                <xdr:row>3</xdr:row>
                <xdr:rowOff>1123950</xdr:rowOff>
              </from>
              <to>
                <xdr:col>2</xdr:col>
                <xdr:colOff>9477375</xdr:colOff>
                <xdr:row>3</xdr:row>
                <xdr:rowOff>2933700</xdr:rowOff>
              </to>
            </anchor>
          </objectPr>
        </oleObject>
      </mc:Choice>
      <mc:Fallback>
        <oleObject progId="AutoSketch.Drawing.9" shapeId="5158" r:id="rId22"/>
      </mc:Fallback>
    </mc:AlternateContent>
    <mc:AlternateContent xmlns:mc="http://schemas.openxmlformats.org/markup-compatibility/2006">
      <mc:Choice Requires="x14">
        <oleObject progId="AutoSketch.Drawing.9" shapeId="5159" r:id="rId24">
          <objectPr defaultSize="0" autoPict="0" r:id="rId25">
            <anchor moveWithCells="1">
              <from>
                <xdr:col>3</xdr:col>
                <xdr:colOff>85725</xdr:colOff>
                <xdr:row>3</xdr:row>
                <xdr:rowOff>952500</xdr:rowOff>
              </from>
              <to>
                <xdr:col>3</xdr:col>
                <xdr:colOff>9477375</xdr:colOff>
                <xdr:row>3</xdr:row>
                <xdr:rowOff>2686050</xdr:rowOff>
              </to>
            </anchor>
          </objectPr>
        </oleObject>
      </mc:Choice>
      <mc:Fallback>
        <oleObject progId="AutoSketch.Drawing.9" shapeId="5159" r:id="rId24"/>
      </mc:Fallback>
    </mc:AlternateContent>
    <mc:AlternateContent xmlns:mc="http://schemas.openxmlformats.org/markup-compatibility/2006">
      <mc:Choice Requires="x14">
        <oleObject progId="AutoSketch.Drawing.9" shapeId="5160" r:id="rId26">
          <objectPr defaultSize="0" autoPict="0" r:id="rId27">
            <anchor moveWithCells="1">
              <from>
                <xdr:col>4</xdr:col>
                <xdr:colOff>47625</xdr:colOff>
                <xdr:row>3</xdr:row>
                <xdr:rowOff>1019175</xdr:rowOff>
              </from>
              <to>
                <xdr:col>4</xdr:col>
                <xdr:colOff>9420225</xdr:colOff>
                <xdr:row>3</xdr:row>
                <xdr:rowOff>2600325</xdr:rowOff>
              </to>
            </anchor>
          </objectPr>
        </oleObject>
      </mc:Choice>
      <mc:Fallback>
        <oleObject progId="AutoSketch.Drawing.9" shapeId="5160" r:id="rId26"/>
      </mc:Fallback>
    </mc:AlternateContent>
    <mc:AlternateContent xmlns:mc="http://schemas.openxmlformats.org/markup-compatibility/2006">
      <mc:Choice Requires="x14">
        <oleObject progId="AutoSketch.Drawing.9" shapeId="5162" r:id="rId28">
          <objectPr defaultSize="0" autoPict="0" r:id="rId29">
            <anchor moveWithCells="1">
              <from>
                <xdr:col>2</xdr:col>
                <xdr:colOff>38100</xdr:colOff>
                <xdr:row>4</xdr:row>
                <xdr:rowOff>1371600</xdr:rowOff>
              </from>
              <to>
                <xdr:col>2</xdr:col>
                <xdr:colOff>9448800</xdr:colOff>
                <xdr:row>4</xdr:row>
                <xdr:rowOff>3009900</xdr:rowOff>
              </to>
            </anchor>
          </objectPr>
        </oleObject>
      </mc:Choice>
      <mc:Fallback>
        <oleObject progId="AutoSketch.Drawing.9" shapeId="5162" r:id="rId28"/>
      </mc:Fallback>
    </mc:AlternateContent>
    <mc:AlternateContent xmlns:mc="http://schemas.openxmlformats.org/markup-compatibility/2006">
      <mc:Choice Requires="x14">
        <oleObject progId="AutoSketch.Drawing.9" shapeId="5163" r:id="rId30">
          <objectPr defaultSize="0" autoPict="0" r:id="rId31">
            <anchor moveWithCells="1">
              <from>
                <xdr:col>1</xdr:col>
                <xdr:colOff>85725</xdr:colOff>
                <xdr:row>4</xdr:row>
                <xdr:rowOff>1285875</xdr:rowOff>
              </from>
              <to>
                <xdr:col>1</xdr:col>
                <xdr:colOff>9448800</xdr:colOff>
                <xdr:row>4</xdr:row>
                <xdr:rowOff>3467100</xdr:rowOff>
              </to>
            </anchor>
          </objectPr>
        </oleObject>
      </mc:Choice>
      <mc:Fallback>
        <oleObject progId="AutoSketch.Drawing.9" shapeId="5163" r:id="rId30"/>
      </mc:Fallback>
    </mc:AlternateContent>
    <mc:AlternateContent xmlns:mc="http://schemas.openxmlformats.org/markup-compatibility/2006">
      <mc:Choice Requires="x14">
        <oleObject progId="AutoSketch.Drawing.9" shapeId="5166" r:id="rId32">
          <objectPr defaultSize="0" autoPict="0" r:id="rId33">
            <anchor moveWithCells="1">
              <from>
                <xdr:col>4</xdr:col>
                <xdr:colOff>38100</xdr:colOff>
                <xdr:row>4</xdr:row>
                <xdr:rowOff>1285875</xdr:rowOff>
              </from>
              <to>
                <xdr:col>4</xdr:col>
                <xdr:colOff>9458325</xdr:colOff>
                <xdr:row>4</xdr:row>
                <xdr:rowOff>2686050</xdr:rowOff>
              </to>
            </anchor>
          </objectPr>
        </oleObject>
      </mc:Choice>
      <mc:Fallback>
        <oleObject progId="AutoSketch.Drawing.9" shapeId="5166" r:id="rId32"/>
      </mc:Fallback>
    </mc:AlternateContent>
    <mc:AlternateContent xmlns:mc="http://schemas.openxmlformats.org/markup-compatibility/2006">
      <mc:Choice Requires="x14">
        <oleObject progId="AutoSketch.Drawing.9" shapeId="5168" r:id="rId34">
          <objectPr defaultSize="0" autoPict="0" r:id="rId35">
            <anchor moveWithCells="1">
              <from>
                <xdr:col>1</xdr:col>
                <xdr:colOff>38100</xdr:colOff>
                <xdr:row>5</xdr:row>
                <xdr:rowOff>1209675</xdr:rowOff>
              </from>
              <to>
                <xdr:col>1</xdr:col>
                <xdr:colOff>9477375</xdr:colOff>
                <xdr:row>5</xdr:row>
                <xdr:rowOff>3028950</xdr:rowOff>
              </to>
            </anchor>
          </objectPr>
        </oleObject>
      </mc:Choice>
      <mc:Fallback>
        <oleObject progId="AutoSketch.Drawing.9" shapeId="5168" r:id="rId34"/>
      </mc:Fallback>
    </mc:AlternateContent>
    <mc:AlternateContent xmlns:mc="http://schemas.openxmlformats.org/markup-compatibility/2006">
      <mc:Choice Requires="x14">
        <oleObject progId="AutoSketch.Drawing.9" shapeId="5170" r:id="rId36">
          <objectPr defaultSize="0" autoPict="0" r:id="rId37">
            <anchor moveWithCells="1">
              <from>
                <xdr:col>2</xdr:col>
                <xdr:colOff>19050</xdr:colOff>
                <xdr:row>5</xdr:row>
                <xdr:rowOff>1190625</xdr:rowOff>
              </from>
              <to>
                <xdr:col>3</xdr:col>
                <xdr:colOff>19050</xdr:colOff>
                <xdr:row>5</xdr:row>
                <xdr:rowOff>2600325</xdr:rowOff>
              </to>
            </anchor>
          </objectPr>
        </oleObject>
      </mc:Choice>
      <mc:Fallback>
        <oleObject progId="AutoSketch.Drawing.9" shapeId="5170" r:id="rId36"/>
      </mc:Fallback>
    </mc:AlternateContent>
    <mc:AlternateContent xmlns:mc="http://schemas.openxmlformats.org/markup-compatibility/2006">
      <mc:Choice Requires="x14">
        <oleObject progId="AutoSketch.Drawing.9" shapeId="5173" r:id="rId38">
          <objectPr defaultSize="0" autoPict="0" r:id="rId39">
            <anchor moveWithCells="1">
              <from>
                <xdr:col>3</xdr:col>
                <xdr:colOff>19050</xdr:colOff>
                <xdr:row>5</xdr:row>
                <xdr:rowOff>1419225</xdr:rowOff>
              </from>
              <to>
                <xdr:col>4</xdr:col>
                <xdr:colOff>28575</xdr:colOff>
                <xdr:row>5</xdr:row>
                <xdr:rowOff>2733675</xdr:rowOff>
              </to>
            </anchor>
          </objectPr>
        </oleObject>
      </mc:Choice>
      <mc:Fallback>
        <oleObject progId="AutoSketch.Drawing.9" shapeId="5173" r:id="rId38"/>
      </mc:Fallback>
    </mc:AlternateContent>
    <mc:AlternateContent xmlns:mc="http://schemas.openxmlformats.org/markup-compatibility/2006">
      <mc:Choice Requires="x14">
        <oleObject progId="AutoSketch.Drawing.9" shapeId="5175" r:id="rId40">
          <objectPr defaultSize="0" autoPict="0" r:id="rId41">
            <anchor moveWithCells="1">
              <from>
                <xdr:col>4</xdr:col>
                <xdr:colOff>38100</xdr:colOff>
                <xdr:row>5</xdr:row>
                <xdr:rowOff>714375</xdr:rowOff>
              </from>
              <to>
                <xdr:col>4</xdr:col>
                <xdr:colOff>9420225</xdr:colOff>
                <xdr:row>5</xdr:row>
                <xdr:rowOff>1943100</xdr:rowOff>
              </to>
            </anchor>
          </objectPr>
        </oleObject>
      </mc:Choice>
      <mc:Fallback>
        <oleObject progId="AutoSketch.Drawing.9" shapeId="5175" r:id="rId40"/>
      </mc:Fallback>
    </mc:AlternateContent>
    <mc:AlternateContent xmlns:mc="http://schemas.openxmlformats.org/markup-compatibility/2006">
      <mc:Choice Requires="x14">
        <oleObject progId="AutoSketch.Drawing.9" shapeId="5177" r:id="rId42">
          <objectPr defaultSize="0" autoPict="0" r:id="rId43">
            <anchor moveWithCells="1">
              <from>
                <xdr:col>3</xdr:col>
                <xdr:colOff>47625</xdr:colOff>
                <xdr:row>4</xdr:row>
                <xdr:rowOff>1333500</xdr:rowOff>
              </from>
              <to>
                <xdr:col>4</xdr:col>
                <xdr:colOff>9525</xdr:colOff>
                <xdr:row>4</xdr:row>
                <xdr:rowOff>2686050</xdr:rowOff>
              </to>
            </anchor>
          </objectPr>
        </oleObject>
      </mc:Choice>
      <mc:Fallback>
        <oleObject progId="AutoSketch.Drawing.9" shapeId="5177" r:id="rId42"/>
      </mc:Fallback>
    </mc:AlternateContent>
    <mc:AlternateContent xmlns:mc="http://schemas.openxmlformats.org/markup-compatibility/2006">
      <mc:Choice Requires="x14">
        <oleObject progId="AutoSketch.Drawing.9" shapeId="5181" r:id="rId44">
          <objectPr defaultSize="0" autoPict="0" r:id="rId45">
            <anchor moveWithCells="1">
              <from>
                <xdr:col>1</xdr:col>
                <xdr:colOff>95250</xdr:colOff>
                <xdr:row>6</xdr:row>
                <xdr:rowOff>1209675</xdr:rowOff>
              </from>
              <to>
                <xdr:col>1</xdr:col>
                <xdr:colOff>9382125</xdr:colOff>
                <xdr:row>6</xdr:row>
                <xdr:rowOff>2762250</xdr:rowOff>
              </to>
            </anchor>
          </objectPr>
        </oleObject>
      </mc:Choice>
      <mc:Fallback>
        <oleObject progId="AutoSketch.Drawing.9" shapeId="5181" r:id="rId44"/>
      </mc:Fallback>
    </mc:AlternateContent>
    <mc:AlternateContent xmlns:mc="http://schemas.openxmlformats.org/markup-compatibility/2006">
      <mc:Choice Requires="x14">
        <oleObject progId="AutoSketch.Drawing.9" shapeId="5183" r:id="rId46">
          <objectPr defaultSize="0" autoPict="0" r:id="rId47">
            <anchor moveWithCells="1">
              <from>
                <xdr:col>2</xdr:col>
                <xdr:colOff>47625</xdr:colOff>
                <xdr:row>6</xdr:row>
                <xdr:rowOff>1123950</xdr:rowOff>
              </from>
              <to>
                <xdr:col>2</xdr:col>
                <xdr:colOff>9467850</xdr:colOff>
                <xdr:row>6</xdr:row>
                <xdr:rowOff>2476500</xdr:rowOff>
              </to>
            </anchor>
          </objectPr>
        </oleObject>
      </mc:Choice>
      <mc:Fallback>
        <oleObject progId="AutoSketch.Drawing.9" shapeId="5183" r:id="rId46"/>
      </mc:Fallback>
    </mc:AlternateContent>
    <mc:AlternateContent xmlns:mc="http://schemas.openxmlformats.org/markup-compatibility/2006">
      <mc:Choice Requires="x14">
        <oleObject progId="AutoSketch.Drawing.9" shapeId="5185" r:id="rId48">
          <objectPr defaultSize="0" autoPict="0" r:id="rId49">
            <anchor moveWithCells="1">
              <from>
                <xdr:col>3</xdr:col>
                <xdr:colOff>0</xdr:colOff>
                <xdr:row>6</xdr:row>
                <xdr:rowOff>1428750</xdr:rowOff>
              </from>
              <to>
                <xdr:col>3</xdr:col>
                <xdr:colOff>9448800</xdr:colOff>
                <xdr:row>6</xdr:row>
                <xdr:rowOff>2714625</xdr:rowOff>
              </to>
            </anchor>
          </objectPr>
        </oleObject>
      </mc:Choice>
      <mc:Fallback>
        <oleObject progId="AutoSketch.Drawing.9" shapeId="5185" r:id="rId48"/>
      </mc:Fallback>
    </mc:AlternateContent>
    <mc:AlternateContent xmlns:mc="http://schemas.openxmlformats.org/markup-compatibility/2006">
      <mc:Choice Requires="x14">
        <oleObject progId="AutoSketch.Drawing.9" shapeId="5187" r:id="rId50">
          <objectPr defaultSize="0" autoPict="0" r:id="rId51">
            <anchor moveWithCells="1">
              <from>
                <xdr:col>4</xdr:col>
                <xdr:colOff>47625</xdr:colOff>
                <xdr:row>6</xdr:row>
                <xdr:rowOff>1552575</xdr:rowOff>
              </from>
              <to>
                <xdr:col>4</xdr:col>
                <xdr:colOff>9448800</xdr:colOff>
                <xdr:row>6</xdr:row>
                <xdr:rowOff>2781300</xdr:rowOff>
              </to>
            </anchor>
          </objectPr>
        </oleObject>
      </mc:Choice>
      <mc:Fallback>
        <oleObject progId="AutoSketch.Drawing.9" shapeId="5187" r:id="rId50"/>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C14"/>
  <sheetViews>
    <sheetView topLeftCell="A7" zoomScale="130" zoomScaleNormal="130" workbookViewId="0">
      <selection activeCell="C10" sqref="C10"/>
    </sheetView>
  </sheetViews>
  <sheetFormatPr baseColWidth="10" defaultColWidth="9.140625" defaultRowHeight="69.599999999999994" customHeight="1" x14ac:dyDescent="0.25"/>
  <cols>
    <col min="3" max="3" width="10.28515625" bestFit="1" customWidth="1"/>
    <col min="4" max="4" width="58.7109375" customWidth="1"/>
    <col min="5" max="7" width="30.7109375" customWidth="1"/>
  </cols>
  <sheetData>
    <row r="3" spans="2:3" ht="69.599999999999994" customHeight="1" x14ac:dyDescent="0.25">
      <c r="B3" t="s">
        <v>81</v>
      </c>
      <c r="C3" t="s">
        <v>82</v>
      </c>
    </row>
    <row r="4" spans="2:3" ht="69.599999999999994" customHeight="1" x14ac:dyDescent="0.25">
      <c r="B4" t="s">
        <v>83</v>
      </c>
      <c r="C4" t="s">
        <v>85</v>
      </c>
    </row>
    <row r="5" spans="2:3" ht="69.599999999999994" customHeight="1" x14ac:dyDescent="0.25">
      <c r="B5" s="61" t="s">
        <v>86</v>
      </c>
      <c r="C5" t="s">
        <v>87</v>
      </c>
    </row>
    <row r="6" spans="2:3" ht="69.599999999999994" customHeight="1" x14ac:dyDescent="0.25">
      <c r="B6" s="62" t="s">
        <v>88</v>
      </c>
      <c r="C6" t="s">
        <v>87</v>
      </c>
    </row>
    <row r="7" spans="2:3" ht="69.599999999999994" customHeight="1" x14ac:dyDescent="0.25">
      <c r="B7" t="s">
        <v>84</v>
      </c>
    </row>
    <row r="8" spans="2:3" ht="69.599999999999994" customHeight="1" x14ac:dyDescent="0.25">
      <c r="B8" s="61" t="s">
        <v>86</v>
      </c>
      <c r="C8" s="62" t="s">
        <v>90</v>
      </c>
    </row>
    <row r="9" spans="2:3" ht="69.599999999999994" customHeight="1" x14ac:dyDescent="0.25">
      <c r="B9" t="s">
        <v>83</v>
      </c>
      <c r="C9" s="62" t="s">
        <v>91</v>
      </c>
    </row>
    <row r="10" spans="2:3" ht="69.599999999999994" customHeight="1" x14ac:dyDescent="0.25">
      <c r="B10" s="62" t="s">
        <v>88</v>
      </c>
      <c r="C10" s="63" t="s">
        <v>96</v>
      </c>
    </row>
    <row r="11" spans="2:3" ht="69.599999999999994" customHeight="1" x14ac:dyDescent="0.25">
      <c r="B11" s="61" t="s">
        <v>86</v>
      </c>
      <c r="C11" t="s">
        <v>92</v>
      </c>
    </row>
    <row r="12" spans="2:3" ht="69.599999999999994" customHeight="1" x14ac:dyDescent="0.25">
      <c r="B12" t="s">
        <v>83</v>
      </c>
      <c r="C12" t="s">
        <v>93</v>
      </c>
    </row>
    <row r="13" spans="2:3" ht="69.599999999999994" customHeight="1" x14ac:dyDescent="0.25">
      <c r="B13" s="61" t="s">
        <v>89</v>
      </c>
      <c r="C13" t="s">
        <v>94</v>
      </c>
    </row>
    <row r="14" spans="2:3" ht="69.599999999999994" customHeight="1" x14ac:dyDescent="0.25">
      <c r="B14" t="s">
        <v>83</v>
      </c>
      <c r="C14" t="s">
        <v>95</v>
      </c>
    </row>
  </sheetData>
  <pageMargins left="0.7" right="0.7" top="0.75" bottom="0.75" header="0.3" footer="0.3"/>
  <drawing r:id="rId1"/>
  <legacyDrawing r:id="rId2"/>
  <oleObjects>
    <mc:AlternateContent xmlns:mc="http://schemas.openxmlformats.org/markup-compatibility/2006">
      <mc:Choice Requires="x14">
        <oleObject progId="AutoSketch.Drawing.9" shapeId="7169" r:id="rId3">
          <objectPr defaultSize="0" autoPict="0" r:id="rId4">
            <anchor moveWithCells="1">
              <from>
                <xdr:col>3</xdr:col>
                <xdr:colOff>400050</xdr:colOff>
                <xdr:row>10</xdr:row>
                <xdr:rowOff>0</xdr:rowOff>
              </from>
              <to>
                <xdr:col>3</xdr:col>
                <xdr:colOff>3181350</xdr:colOff>
                <xdr:row>10</xdr:row>
                <xdr:rowOff>857250</xdr:rowOff>
              </to>
            </anchor>
          </objectPr>
        </oleObject>
      </mc:Choice>
      <mc:Fallback>
        <oleObject progId="AutoSketch.Drawing.9" shapeId="7169" r:id="rId3"/>
      </mc:Fallback>
    </mc:AlternateContent>
    <mc:AlternateContent xmlns:mc="http://schemas.openxmlformats.org/markup-compatibility/2006">
      <mc:Choice Requires="x14">
        <oleObject progId="AutoSketch.Drawing.9" shapeId="7170" r:id="rId5">
          <objectPr defaultSize="0" autoPict="0" r:id="rId6">
            <anchor moveWithCells="1">
              <from>
                <xdr:col>3</xdr:col>
                <xdr:colOff>866775</xdr:colOff>
                <xdr:row>12</xdr:row>
                <xdr:rowOff>114300</xdr:rowOff>
              </from>
              <to>
                <xdr:col>3</xdr:col>
                <xdr:colOff>2457450</xdr:colOff>
                <xdr:row>12</xdr:row>
                <xdr:rowOff>819150</xdr:rowOff>
              </to>
            </anchor>
          </objectPr>
        </oleObject>
      </mc:Choice>
      <mc:Fallback>
        <oleObject progId="AutoSketch.Drawing.9" shapeId="7170" r:id="rId5"/>
      </mc:Fallback>
    </mc:AlternateContent>
    <mc:AlternateContent xmlns:mc="http://schemas.openxmlformats.org/markup-compatibility/2006">
      <mc:Choice Requires="x14">
        <oleObject progId="AutoSketch.Drawing.9" shapeId="7171" r:id="rId7">
          <objectPr defaultSize="0" autoPict="0" r:id="rId8">
            <anchor moveWithCells="1">
              <from>
                <xdr:col>3</xdr:col>
                <xdr:colOff>95250</xdr:colOff>
                <xdr:row>7</xdr:row>
                <xdr:rowOff>76200</xdr:rowOff>
              </from>
              <to>
                <xdr:col>3</xdr:col>
                <xdr:colOff>3724275</xdr:colOff>
                <xdr:row>7</xdr:row>
                <xdr:rowOff>790575</xdr:rowOff>
              </to>
            </anchor>
          </objectPr>
        </oleObject>
      </mc:Choice>
      <mc:Fallback>
        <oleObject progId="AutoSketch.Drawing.9" shapeId="7171" r:id="rId7"/>
      </mc:Fallback>
    </mc:AlternateContent>
    <mc:AlternateContent xmlns:mc="http://schemas.openxmlformats.org/markup-compatibility/2006">
      <mc:Choice Requires="x14">
        <oleObject progId="AutoSketch.Drawing.9" shapeId="7172" r:id="rId9">
          <objectPr defaultSize="0" autoPict="0" r:id="rId10">
            <anchor moveWithCells="1">
              <from>
                <xdr:col>3</xdr:col>
                <xdr:colOff>66675</xdr:colOff>
                <xdr:row>3</xdr:row>
                <xdr:rowOff>142875</xdr:rowOff>
              </from>
              <to>
                <xdr:col>3</xdr:col>
                <xdr:colOff>3600450</xdr:colOff>
                <xdr:row>3</xdr:row>
                <xdr:rowOff>828675</xdr:rowOff>
              </to>
            </anchor>
          </objectPr>
        </oleObject>
      </mc:Choice>
      <mc:Fallback>
        <oleObject progId="AutoSketch.Drawing.9" shapeId="7172" r:id="rId9"/>
      </mc:Fallback>
    </mc:AlternateContent>
    <mc:AlternateContent xmlns:mc="http://schemas.openxmlformats.org/markup-compatibility/2006">
      <mc:Choice Requires="x14">
        <oleObject progId="AutoSketch.Drawing.9" shapeId="7173" r:id="rId11">
          <objectPr defaultSize="0" autoPict="0" r:id="rId10">
            <anchor moveWithCells="1">
              <from>
                <xdr:col>3</xdr:col>
                <xdr:colOff>66675</xdr:colOff>
                <xdr:row>4</xdr:row>
                <xdr:rowOff>142875</xdr:rowOff>
              </from>
              <to>
                <xdr:col>3</xdr:col>
                <xdr:colOff>3590925</xdr:colOff>
                <xdr:row>4</xdr:row>
                <xdr:rowOff>828675</xdr:rowOff>
              </to>
            </anchor>
          </objectPr>
        </oleObject>
      </mc:Choice>
      <mc:Fallback>
        <oleObject progId="AutoSketch.Drawing.9" shapeId="7173" r:id="rId11"/>
      </mc:Fallback>
    </mc:AlternateContent>
    <mc:AlternateContent xmlns:mc="http://schemas.openxmlformats.org/markup-compatibility/2006">
      <mc:Choice Requires="x14">
        <oleObject progId="AutoSketch.Drawing.9" shapeId="7174" r:id="rId12">
          <objectPr defaultSize="0" autoPict="0" r:id="rId10">
            <anchor moveWithCells="1">
              <from>
                <xdr:col>3</xdr:col>
                <xdr:colOff>66675</xdr:colOff>
                <xdr:row>5</xdr:row>
                <xdr:rowOff>142875</xdr:rowOff>
              </from>
              <to>
                <xdr:col>3</xdr:col>
                <xdr:colOff>3590925</xdr:colOff>
                <xdr:row>5</xdr:row>
                <xdr:rowOff>828675</xdr:rowOff>
              </to>
            </anchor>
          </objectPr>
        </oleObject>
      </mc:Choice>
      <mc:Fallback>
        <oleObject progId="AutoSketch.Drawing.9" shapeId="7174" r:id="rId12"/>
      </mc:Fallback>
    </mc:AlternateContent>
    <mc:AlternateContent xmlns:mc="http://schemas.openxmlformats.org/markup-compatibility/2006">
      <mc:Choice Requires="x14">
        <oleObject progId="AutoSketch.Drawing.9" shapeId="7175" r:id="rId13">
          <objectPr defaultSize="0" autoPict="0" r:id="rId10">
            <anchor moveWithCells="1">
              <from>
                <xdr:col>3</xdr:col>
                <xdr:colOff>66675</xdr:colOff>
                <xdr:row>6</xdr:row>
                <xdr:rowOff>142875</xdr:rowOff>
              </from>
              <to>
                <xdr:col>3</xdr:col>
                <xdr:colOff>3590925</xdr:colOff>
                <xdr:row>6</xdr:row>
                <xdr:rowOff>828675</xdr:rowOff>
              </to>
            </anchor>
          </objectPr>
        </oleObject>
      </mc:Choice>
      <mc:Fallback>
        <oleObject progId="AutoSketch.Drawing.9" shapeId="7175" r:id="rId13"/>
      </mc:Fallback>
    </mc:AlternateContent>
    <mc:AlternateContent xmlns:mc="http://schemas.openxmlformats.org/markup-compatibility/2006">
      <mc:Choice Requires="x14">
        <oleObject progId="AutoSketch.Drawing.9" shapeId="7176" r:id="rId14">
          <objectPr defaultSize="0" autoPict="0" r:id="rId8">
            <anchor moveWithCells="1">
              <from>
                <xdr:col>3</xdr:col>
                <xdr:colOff>95250</xdr:colOff>
                <xdr:row>8</xdr:row>
                <xdr:rowOff>76200</xdr:rowOff>
              </from>
              <to>
                <xdr:col>3</xdr:col>
                <xdr:colOff>3724275</xdr:colOff>
                <xdr:row>8</xdr:row>
                <xdr:rowOff>790575</xdr:rowOff>
              </to>
            </anchor>
          </objectPr>
        </oleObject>
      </mc:Choice>
      <mc:Fallback>
        <oleObject progId="AutoSketch.Drawing.9" shapeId="7176" r:id="rId14"/>
      </mc:Fallback>
    </mc:AlternateContent>
    <mc:AlternateContent xmlns:mc="http://schemas.openxmlformats.org/markup-compatibility/2006">
      <mc:Choice Requires="x14">
        <oleObject progId="AutoSketch.Drawing.9" shapeId="7177" r:id="rId15">
          <objectPr defaultSize="0" autoPict="0" r:id="rId8">
            <anchor moveWithCells="1">
              <from>
                <xdr:col>3</xdr:col>
                <xdr:colOff>47625</xdr:colOff>
                <xdr:row>9</xdr:row>
                <xdr:rowOff>76200</xdr:rowOff>
              </from>
              <to>
                <xdr:col>3</xdr:col>
                <xdr:colOff>3676650</xdr:colOff>
                <xdr:row>9</xdr:row>
                <xdr:rowOff>790575</xdr:rowOff>
              </to>
            </anchor>
          </objectPr>
        </oleObject>
      </mc:Choice>
      <mc:Fallback>
        <oleObject progId="AutoSketch.Drawing.9" shapeId="7177" r:id="rId15"/>
      </mc:Fallback>
    </mc:AlternateContent>
    <mc:AlternateContent xmlns:mc="http://schemas.openxmlformats.org/markup-compatibility/2006">
      <mc:Choice Requires="x14">
        <oleObject progId="AutoSketch.Drawing.9" shapeId="7178" r:id="rId16">
          <objectPr defaultSize="0" autoPict="0" r:id="rId4">
            <anchor moveWithCells="1">
              <from>
                <xdr:col>3</xdr:col>
                <xdr:colOff>409575</xdr:colOff>
                <xdr:row>10</xdr:row>
                <xdr:rowOff>866775</xdr:rowOff>
              </from>
              <to>
                <xdr:col>3</xdr:col>
                <xdr:colOff>3181350</xdr:colOff>
                <xdr:row>11</xdr:row>
                <xdr:rowOff>847725</xdr:rowOff>
              </to>
            </anchor>
          </objectPr>
        </oleObject>
      </mc:Choice>
      <mc:Fallback>
        <oleObject progId="AutoSketch.Drawing.9" shapeId="7178" r:id="rId16"/>
      </mc:Fallback>
    </mc:AlternateContent>
    <mc:AlternateContent xmlns:mc="http://schemas.openxmlformats.org/markup-compatibility/2006">
      <mc:Choice Requires="x14">
        <oleObject progId="AutoSketch.Drawing.9" shapeId="7179" r:id="rId17">
          <objectPr defaultSize="0" autoPict="0" r:id="rId6">
            <anchor moveWithCells="1">
              <from>
                <xdr:col>3</xdr:col>
                <xdr:colOff>914400</xdr:colOff>
                <xdr:row>13</xdr:row>
                <xdr:rowOff>123825</xdr:rowOff>
              </from>
              <to>
                <xdr:col>3</xdr:col>
                <xdr:colOff>2505075</xdr:colOff>
                <xdr:row>13</xdr:row>
                <xdr:rowOff>819150</xdr:rowOff>
              </to>
            </anchor>
          </objectPr>
        </oleObject>
      </mc:Choice>
      <mc:Fallback>
        <oleObject progId="AutoSketch.Drawing.9" shapeId="7179" r:id="rId1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ONTARIO DESIGN TOOL</vt:lpstr>
      <vt:lpstr>SAND VERIFICATION TOOL</vt:lpstr>
      <vt:lpstr>Feuil3</vt:lpstr>
      <vt:lpstr>Plan View</vt:lpstr>
      <vt:lpstr>Cross Section</vt:lpstr>
      <vt:lpstr>Cheat Sheet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PARENTS</dc:creator>
  <cp:lastModifiedBy>Dominic Mercier</cp:lastModifiedBy>
  <cp:lastPrinted>2021-04-03T17:25:31Z</cp:lastPrinted>
  <dcterms:created xsi:type="dcterms:W3CDTF">2015-03-30T23:25:14Z</dcterms:created>
  <dcterms:modified xsi:type="dcterms:W3CDTF">2021-04-03T17:25:36Z</dcterms:modified>
</cp:coreProperties>
</file>