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embeddings/oleObject9.bin" ContentType="application/vnd.openxmlformats-officedocument.oleObject"/>
  <Override PartName="/xl/embeddings/oleObject10.bin" ContentType="application/vnd.openxmlformats-officedocument.oleObject"/>
  <Override PartName="/xl/embeddings/oleObject11.bin" ContentType="application/vnd.openxmlformats-officedocument.oleObject"/>
  <Override PartName="/xl/embeddings/oleObject12.bin" ContentType="application/vnd.openxmlformats-officedocument.oleObject"/>
  <Override PartName="/xl/drawings/drawing4.xml" ContentType="application/vnd.openxmlformats-officedocument.drawing+xml"/>
  <Override PartName="/xl/embeddings/oleObject13.bin" ContentType="application/vnd.openxmlformats-officedocument.oleObject"/>
  <Override PartName="/xl/embeddings/oleObject14.bin" ContentType="application/vnd.openxmlformats-officedocument.oleObject"/>
  <Override PartName="/xl/embeddings/oleObject15.bin" ContentType="application/vnd.openxmlformats-officedocument.oleObject"/>
  <Override PartName="/xl/embeddings/oleObject16.bin" ContentType="application/vnd.openxmlformats-officedocument.oleObject"/>
  <Override PartName="/xl/embeddings/oleObject17.bin" ContentType="application/vnd.openxmlformats-officedocument.oleObject"/>
  <Override PartName="/xl/embeddings/oleObject18.bin" ContentType="application/vnd.openxmlformats-officedocument.oleObject"/>
  <Override PartName="/xl/embeddings/oleObject19.bin" ContentType="application/vnd.openxmlformats-officedocument.oleObject"/>
  <Override PartName="/xl/embeddings/oleObject20.bin" ContentType="application/vnd.openxmlformats-officedocument.oleObject"/>
  <Override PartName="/xl/embeddings/oleObject21.bin" ContentType="application/vnd.openxmlformats-officedocument.oleObject"/>
  <Override PartName="/xl/embeddings/oleObject22.bin" ContentType="application/vnd.openxmlformats-officedocument.oleObject"/>
  <Override PartName="/xl/embeddings/oleObject23.bin" ContentType="application/vnd.openxmlformats-officedocument.oleObject"/>
  <Override PartName="/xl/embeddings/oleObject24.bin" ContentType="application/vnd.openxmlformats-officedocument.oleObject"/>
  <Override PartName="/xl/embeddings/oleObject25.bin" ContentType="application/vnd.openxmlformats-officedocument.oleObject"/>
  <Override PartName="/xl/embeddings/oleObject26.bin" ContentType="application/vnd.openxmlformats-officedocument.oleObject"/>
  <Override PartName="/xl/embeddings/oleObject27.bin" ContentType="application/vnd.openxmlformats-officedocument.oleObject"/>
  <Override PartName="/xl/embeddings/oleObject28.bin" ContentType="application/vnd.openxmlformats-officedocument.oleObject"/>
  <Override PartName="/xl/embeddings/oleObject29.bin" ContentType="application/vnd.openxmlformats-officedocument.oleObject"/>
  <Override PartName="/xl/embeddings/oleObject30.bin" ContentType="application/vnd.openxmlformats-officedocument.oleObject"/>
  <Override PartName="/xl/embeddings/oleObject31.bin" ContentType="application/vnd.openxmlformats-officedocument.oleObject"/>
  <Override PartName="/xl/embeddings/oleObject32.bin" ContentType="application/vnd.openxmlformats-officedocument.oleObject"/>
  <Override PartName="/xl/embeddings/oleObject33.bin" ContentType="application/vnd.openxmlformats-officedocument.oleObject"/>
  <Override PartName="/xl/embeddings/oleObject34.bin" ContentType="application/vnd.openxmlformats-officedocument.oleObject"/>
  <Override PartName="/xl/embeddings/oleObject35.bin" ContentType="application/vnd.openxmlformats-officedocument.oleObject"/>
  <Override PartName="/xl/embeddings/oleObject36.bin" ContentType="application/vnd.openxmlformats-officedocument.oleObject"/>
  <Override PartName="/xl/drawings/drawing5.xml" ContentType="application/vnd.openxmlformats-officedocument.drawing+xml"/>
  <Override PartName="/xl/embeddings/oleObject37.bin" ContentType="application/vnd.openxmlformats-officedocument.oleObject"/>
  <Override PartName="/xl/embeddings/oleObject38.bin" ContentType="application/vnd.openxmlformats-officedocument.oleObject"/>
  <Override PartName="/xl/embeddings/oleObject39.bin" ContentType="application/vnd.openxmlformats-officedocument.oleObject"/>
  <Override PartName="/xl/embeddings/oleObject40.bin" ContentType="application/vnd.openxmlformats-officedocument.oleObject"/>
  <Override PartName="/xl/embeddings/oleObject41.bin" ContentType="application/vnd.openxmlformats-officedocument.oleObject"/>
  <Override PartName="/xl/embeddings/oleObject42.bin" ContentType="application/vnd.openxmlformats-officedocument.oleObject"/>
  <Override PartName="/xl/embeddings/oleObject43.bin" ContentType="application/vnd.openxmlformats-officedocument.oleObject"/>
  <Override PartName="/xl/embeddings/oleObject44.bin" ContentType="application/vnd.openxmlformats-officedocument.oleObject"/>
  <Override PartName="/xl/embeddings/oleObject45.bin" ContentType="application/vnd.openxmlformats-officedocument.oleObject"/>
  <Override PartName="/xl/embeddings/oleObject46.bin" ContentType="application/vnd.openxmlformats-officedocument.oleObject"/>
  <Override PartName="/xl/embeddings/oleObject47.bin" ContentType="application/vnd.openxmlformats-officedocument.oleObject"/>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425"/>
  <workbookPr defaultThemeVersion="124226"/>
  <mc:AlternateContent xmlns:mc="http://schemas.openxmlformats.org/markup-compatibility/2006">
    <mc:Choice Requires="x15">
      <x15ac:absPath xmlns:x15ac="http://schemas.microsoft.com/office/spreadsheetml/2010/11/ac" url="https://envirosteptechnologies.sharepoint.com/sites/Ingenierie/Documents partages/PRODUITS/ELJEN/DESIGN/ONTARIO/"/>
    </mc:Choice>
  </mc:AlternateContent>
  <xr:revisionPtr revIDLastSave="11" documentId="14_{04CC4421-0A6B-49CA-B15A-90B2174D03EA}" xr6:coauthVersionLast="47" xr6:coauthVersionMax="47" xr10:uidLastSave="{B3BDF115-CF35-406F-B28D-89D62140391C}"/>
  <bookViews>
    <workbookView xWindow="-120" yWindow="-120" windowWidth="29040" windowHeight="15840" xr2:uid="{00000000-000D-0000-FFFF-FFFF00000000}"/>
  </bookViews>
  <sheets>
    <sheet name="ONTARIO DESIGN TOOL" sheetId="4" r:id="rId1"/>
    <sheet name="SAND VERIFICATION TOOL" sheetId="7" r:id="rId2"/>
    <sheet name="Feuil3" sheetId="3" r:id="rId3"/>
    <sheet name="Plan View" sheetId="8" r:id="rId4"/>
    <sheet name="Cross Section" sheetId="9" r:id="rId5"/>
    <sheet name="Cheat Sheet" sheetId="10" r:id="rId6"/>
  </sheets>
  <definedNames>
    <definedName name="CrossLookUp">INDEX('Cross Section'!$B$2:!$E$7,MATCH('Cross Section'!$G$1,'Cross Section'!$A$2:$A$7,0),MATCH('Cross Section'!$F$1,'Cross Section'!$B$1:$E$1,0))</definedName>
    <definedName name="PlanLookUp">INDEX('Plan View'!$B$2:$C$7,MATCH('Plan View'!$D$1,'Plan View'!$A$2:$A$7,0),IF('ONTARIO DESIGN TOOL'!$E$73=0,1,2))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70" i="4" l="1"/>
  <c r="E72" i="4" s="1"/>
  <c r="E55" i="4"/>
  <c r="H55" i="4" s="1"/>
  <c r="H78" i="4"/>
  <c r="H25" i="4"/>
  <c r="G1" i="9"/>
  <c r="D1" i="8"/>
  <c r="G13" i="7"/>
  <c r="G12" i="7"/>
  <c r="G11" i="7"/>
  <c r="G10" i="7"/>
  <c r="G8" i="7"/>
  <c r="G7" i="7"/>
  <c r="G6" i="7"/>
  <c r="G9" i="7"/>
  <c r="E63" i="4"/>
  <c r="H63" i="4" s="1"/>
  <c r="H57" i="4"/>
  <c r="H61" i="4"/>
  <c r="H33" i="4"/>
  <c r="E15" i="4"/>
  <c r="H15" i="4" s="1"/>
  <c r="E13" i="4"/>
  <c r="E52" i="4"/>
  <c r="E38" i="4"/>
  <c r="E32" i="4"/>
  <c r="E82" i="4" s="1"/>
  <c r="E85" i="4" s="1"/>
  <c r="E21" i="4"/>
  <c r="H21" i="4" s="1"/>
  <c r="E18" i="4"/>
  <c r="H18" i="4" s="1"/>
  <c r="E83" i="4" l="1"/>
  <c r="E34" i="4"/>
  <c r="E23" i="4"/>
  <c r="H23" i="4" s="1"/>
  <c r="E76" i="4"/>
  <c r="H70" i="4"/>
  <c r="H72" i="4"/>
  <c r="F1" i="9"/>
  <c r="G2" i="9" s="1"/>
  <c r="E35" i="4"/>
  <c r="F2" i="9"/>
  <c r="H32" i="4"/>
  <c r="H13" i="4"/>
  <c r="E27" i="4" l="1"/>
  <c r="E40" i="4" s="1"/>
  <c r="E84" i="4"/>
  <c r="H76" i="4"/>
  <c r="H35" i="4"/>
  <c r="H27" i="4" l="1"/>
  <c r="E45" i="4"/>
  <c r="E68" i="4" s="1"/>
  <c r="E64" i="4"/>
  <c r="H40" i="4"/>
  <c r="E60" i="4"/>
  <c r="H60" i="4" s="1"/>
  <c r="E69" i="4" l="1"/>
  <c r="E92" i="4"/>
  <c r="E71" i="4" l="1"/>
  <c r="E58" i="4" s="1"/>
  <c r="E59" i="4" s="1"/>
  <c r="E73" i="4"/>
  <c r="E46" i="4"/>
  <c r="H92" i="4"/>
  <c r="H71" i="4"/>
  <c r="H73" i="4" l="1"/>
  <c r="E1" i="8"/>
  <c r="E75" i="4"/>
  <c r="H75" i="4" l="1"/>
</calcChain>
</file>

<file path=xl/sharedStrings.xml><?xml version="1.0" encoding="utf-8"?>
<sst xmlns="http://schemas.openxmlformats.org/spreadsheetml/2006/main" count="203" uniqueCount="140">
  <si>
    <t>Project :</t>
  </si>
  <si>
    <t>VALUE ENTERED BY USER</t>
  </si>
  <si>
    <t>CALCULATED VALUE OR MESSAGE</t>
  </si>
  <si>
    <t>Location:</t>
  </si>
  <si>
    <t>KEY DESIGN INFORMATION</t>
  </si>
  <si>
    <t>IMPORTANT TO READ THE FOLLOWING NOTE:</t>
  </si>
  <si>
    <t>This worksheet allows for the design of ELJEN GSF Systems using rectangular dispersal beds.  The worksheet helps in determining the area and dimensions of the dispersal bed, the number of rows and the number of ELJEN modules required.  The designer has a lot more flexibility in the design which is not covered in this worksheet but detailed in the Ontario Design and Installatin Manual.  For example, modules in a row can be placed end to end, spaced one another or can form smaller groups of even number of modules.  ELJEN GSF Systems can also be designed using irregular shape dispersal beds, multiples beds.  ELJEN GSF design also allows for uneven distribution of the modules over the dispersal bed when it is required to comply with minimum clearances as per article 8.2.1.6 of the OBC.  
For any design not covered by this worksheet, please refer to the ELJEN GSF Ontario Design and Installation Manual or contact Enviro-STEP Technologies Technical Support at 877-925-7496 or support@enviro-step.ca</t>
  </si>
  <si>
    <t>ESTABLISHING DAILY DESIGN FLOW</t>
  </si>
  <si>
    <t>Number of Bedrooms:</t>
  </si>
  <si>
    <t>Enter value</t>
  </si>
  <si>
    <t>bedrooms</t>
  </si>
  <si>
    <t>Flow Rate for bedroom between 1 and 5</t>
  </si>
  <si>
    <t>gpd</t>
  </si>
  <si>
    <t>Additional flow rate for bedroom over 5</t>
  </si>
  <si>
    <t>L/d</t>
  </si>
  <si>
    <t>Total number of fixture units</t>
  </si>
  <si>
    <t>Total fixture units</t>
  </si>
  <si>
    <t>Additional flow as per fixture units</t>
  </si>
  <si>
    <t>Floor space</t>
  </si>
  <si>
    <t>m² floor space</t>
  </si>
  <si>
    <t>Additional flow as per floor space</t>
  </si>
  <si>
    <t>Total daily design flow</t>
  </si>
  <si>
    <r>
      <t>Safety factor</t>
    </r>
    <r>
      <rPr>
        <sz val="10"/>
        <color theme="1"/>
        <rFont val="Calibri"/>
        <family val="2"/>
        <scheme val="minor"/>
      </rPr>
      <t xml:space="preserve"> (at designer's discretion)</t>
    </r>
  </si>
  <si>
    <t>SOIL PERCOLATION, VERTICAL SEPARATION AND SIZE OF DISPERSAL AREA</t>
  </si>
  <si>
    <t>Percolation time of native soil (T)</t>
  </si>
  <si>
    <t>min/cm</t>
  </si>
  <si>
    <t>Required vertical separation (VS)</t>
  </si>
  <si>
    <t>mm</t>
  </si>
  <si>
    <t>inch</t>
  </si>
  <si>
    <r>
      <t xml:space="preserve">Depth of limiting layer (enter 0 if T </t>
    </r>
    <r>
      <rPr>
        <sz val="11"/>
        <color theme="1"/>
        <rFont val="Aptos Narrow"/>
        <family val="2"/>
      </rPr>
      <t>≥</t>
    </r>
    <r>
      <rPr>
        <sz val="11"/>
        <color theme="1"/>
        <rFont val="Calibri"/>
        <family val="2"/>
      </rPr>
      <t xml:space="preserve"> 50)</t>
    </r>
  </si>
  <si>
    <t>REF. ON</t>
  </si>
  <si>
    <t>Does native soil provides enough vertical separation ?</t>
  </si>
  <si>
    <t>SKETCH</t>
  </si>
  <si>
    <r>
      <t>Imported material for VS (Specified sand or 6</t>
    </r>
    <r>
      <rPr>
        <sz val="11"/>
        <color theme="1"/>
        <rFont val="Aptos Narrow"/>
        <family val="2"/>
      </rPr>
      <t>≤</t>
    </r>
    <r>
      <rPr>
        <sz val="11"/>
        <color theme="1"/>
        <rFont val="Calibri"/>
        <family val="2"/>
        <scheme val="minor"/>
      </rPr>
      <t xml:space="preserve"> T </t>
    </r>
    <r>
      <rPr>
        <sz val="11"/>
        <color theme="1"/>
        <rFont val="Aptos Narrow"/>
        <family val="2"/>
      </rPr>
      <t>≤</t>
    </r>
    <r>
      <rPr>
        <sz val="11"/>
        <color theme="1"/>
        <rFont val="Calibri"/>
        <family val="2"/>
        <scheme val="minor"/>
      </rPr>
      <t>10)</t>
    </r>
  </si>
  <si>
    <t>"D"</t>
  </si>
  <si>
    <t>Slope of natural ground</t>
  </si>
  <si>
    <t>%</t>
  </si>
  <si>
    <t>Validation of slope (must be &lt;25%)</t>
  </si>
  <si>
    <t>Minimal Dispersal Area required (QT/400)</t>
  </si>
  <si>
    <t>m²</t>
  </si>
  <si>
    <t>ft²</t>
  </si>
  <si>
    <t>NUMBER OF ELJEN MODULES</t>
  </si>
  <si>
    <t>Minimal number of ELJEN GSF A42 Modules</t>
  </si>
  <si>
    <t>Modules</t>
  </si>
  <si>
    <t>(Based on 95 L/mod)</t>
  </si>
  <si>
    <t>Selected number of ELJEN GSF A42 modules</t>
  </si>
  <si>
    <t>(based on the nb of rows selected)</t>
  </si>
  <si>
    <t>CROSS SECTION VIEW</t>
  </si>
  <si>
    <t xml:space="preserve">SYSTEM LAYOUT </t>
  </si>
  <si>
    <t>(CAN BE ADAPTED BY THE DESIGNER IF NEEDED)</t>
  </si>
  <si>
    <t>Raised system required</t>
  </si>
  <si>
    <t>Type of distribution</t>
  </si>
  <si>
    <t>Select</t>
  </si>
  <si>
    <t>GRAVITY</t>
  </si>
  <si>
    <t>Distribution feeding point</t>
  </si>
  <si>
    <t>EXTREMITY</t>
  </si>
  <si>
    <t>of rows</t>
  </si>
  <si>
    <t>Max length of distribution pipe criteria</t>
  </si>
  <si>
    <t>m MAX</t>
  </si>
  <si>
    <t>ft</t>
  </si>
  <si>
    <t>Length of System</t>
  </si>
  <si>
    <t>m</t>
  </si>
  <si>
    <t>Length of distribution pipe (max 18 or 30m)</t>
  </si>
  <si>
    <t>Length of distribution pipe criteria verification</t>
  </si>
  <si>
    <t>Minimum required width of System</t>
  </si>
  <si>
    <t>Selected Width of System</t>
  </si>
  <si>
    <t>Dispersal Area provided</t>
  </si>
  <si>
    <t>Validation of area</t>
  </si>
  <si>
    <t>Number of ELJEN GSF rows</t>
  </si>
  <si>
    <t>Rows</t>
  </si>
  <si>
    <t>Number of groups per row</t>
  </si>
  <si>
    <t>Groups/row</t>
  </si>
  <si>
    <t>Number of modules per group</t>
  </si>
  <si>
    <t>Mod/group</t>
  </si>
  <si>
    <t>Total number of modules per row</t>
  </si>
  <si>
    <t>Mod/row</t>
  </si>
  <si>
    <r>
      <t>Spacing between rows</t>
    </r>
    <r>
      <rPr>
        <sz val="10"/>
        <color theme="1"/>
        <rFont val="Calibri"/>
        <family val="2"/>
        <scheme val="minor"/>
      </rPr>
      <t xml:space="preserve"> (side to side of module)</t>
    </r>
  </si>
  <si>
    <t>"R"</t>
  </si>
  <si>
    <t>in</t>
  </si>
  <si>
    <r>
      <t>Spacing at end of rows</t>
    </r>
    <r>
      <rPr>
        <sz val="10"/>
        <color theme="1"/>
        <rFont val="Calibri"/>
        <family val="2"/>
        <scheme val="minor"/>
      </rPr>
      <t xml:space="preserve"> (end of module to end of sand)</t>
    </r>
  </si>
  <si>
    <t>"E"</t>
  </si>
  <si>
    <r>
      <t xml:space="preserve">Lateral spacing </t>
    </r>
    <r>
      <rPr>
        <sz val="10"/>
        <color theme="1"/>
        <rFont val="Calibri"/>
        <family val="2"/>
        <scheme val="minor"/>
      </rPr>
      <t>(side of module to lateral edge of sand)</t>
    </r>
  </si>
  <si>
    <t>"S"</t>
  </si>
  <si>
    <t>Spacing between groups of modules</t>
  </si>
  <si>
    <t>"M"</t>
  </si>
  <si>
    <t>Total length of dispersal area</t>
  </si>
  <si>
    <t>"L"</t>
  </si>
  <si>
    <t>Total width of dispersal area</t>
  </si>
  <si>
    <t>"W"</t>
  </si>
  <si>
    <t>Heigth of backfill over modules (min 300mm)</t>
  </si>
  <si>
    <t>NOTE FOR RAISED OR PARTIALLY RAISED SYSTEMS</t>
  </si>
  <si>
    <t>Is the system partially or fully raised ?</t>
  </si>
  <si>
    <t>Height above natural ground (uphill side)</t>
  </si>
  <si>
    <t>Height above natural ground (downhill side)</t>
  </si>
  <si>
    <t>mm (based on slope )</t>
  </si>
  <si>
    <t>Slope of side berms</t>
  </si>
  <si>
    <t>MINIMUM ASTM C33 SPECIFIED SAND (IMPORTANT READ NOTE)</t>
  </si>
  <si>
    <r>
      <t xml:space="preserve">ELJEN GSF modules need a minimum of 150 mm of ASTM C33 Specified Sand on each sides and under the modules. The remaining of the contact area to a height of 330mm from the base of the contact area can be filled using </t>
    </r>
    <r>
      <rPr>
        <b/>
        <u/>
        <sz val="10"/>
        <color theme="1"/>
        <rFont val="Calibri"/>
        <family val="2"/>
        <scheme val="minor"/>
      </rPr>
      <t>either</t>
    </r>
    <r>
      <rPr>
        <sz val="10"/>
        <color theme="1"/>
        <rFont val="Calibri"/>
        <family val="2"/>
        <scheme val="minor"/>
      </rPr>
      <t xml:space="preserve"> ASTM C33 Specified Sand or Imported Sand having a T time between 6 and 10 min/cm and not more than 5% fines.  If required, imported material to meet vertical separation can also be ASTM C33 Specified Sand or Imported Sand. Use a clean and breathable material for berms or backfill.</t>
    </r>
  </si>
  <si>
    <t>Minimal volume of Specified sand (ASTM C33)</t>
  </si>
  <si>
    <t>m³</t>
  </si>
  <si>
    <t>+/-</t>
  </si>
  <si>
    <t>tons</t>
  </si>
  <si>
    <t>DISCLAIMER :</t>
  </si>
  <si>
    <t xml:space="preserve">This worksheet is a design tool to help configuring ELJEN GSF Systems.  The designer is responsible for adapting the design with the characteristics of the site and to any regulation in place as well as complying with Eljen BMEC Authorization and Design and Installation Manual.  Volume of granular material are estimations only and should be considered minimal volume. </t>
  </si>
  <si>
    <t>ELJEN sand specifications and verification tool</t>
  </si>
  <si>
    <t>Enter results for % passing from sample sieve analysis</t>
  </si>
  <si>
    <t>Sieve #</t>
  </si>
  <si>
    <t>Size (mm)</t>
  </si>
  <si>
    <t>MIN C33</t>
  </si>
  <si>
    <t>MAX C33</t>
  </si>
  <si>
    <t>RESULTS (% passing)</t>
  </si>
  <si>
    <t>Check</t>
  </si>
  <si>
    <t>3/8 in</t>
  </si>
  <si>
    <t>#4</t>
  </si>
  <si>
    <t>#8</t>
  </si>
  <si>
    <t>#16</t>
  </si>
  <si>
    <t>#30</t>
  </si>
  <si>
    <t>#50</t>
  </si>
  <si>
    <t>#100</t>
  </si>
  <si>
    <t>#200</t>
  </si>
  <si>
    <t>LOW PRESSURE</t>
  </si>
  <si>
    <t>CENTER</t>
  </si>
  <si>
    <t>YES</t>
  </si>
  <si>
    <t>NO</t>
  </si>
  <si>
    <t>T</t>
  </si>
  <si>
    <t>VS</t>
  </si>
  <si>
    <t>&lt;= 6</t>
  </si>
  <si>
    <t>&lt; 600</t>
  </si>
  <si>
    <t>7 - 49</t>
  </si>
  <si>
    <t>&lt;450</t>
  </si>
  <si>
    <t>= 50</t>
  </si>
  <si>
    <t>&gt; 50</t>
  </si>
  <si>
    <t>= 450</t>
  </si>
  <si>
    <t>= 600</t>
  </si>
  <si>
    <t>&gt;=450</t>
  </si>
  <si>
    <t>451 - 1074</t>
  </si>
  <si>
    <t>601 - 1374</t>
  </si>
  <si>
    <t>7 - 50</t>
  </si>
  <si>
    <t>&gt;= 1075</t>
  </si>
  <si>
    <t>&gt;=1375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</si>
</sst>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12" x14ac:knownFonts="1">
    <font>
      <sz val="11"/>
      <color theme="1"/>
      <name val="Calibri"/>
      <family val="2"/>
      <scheme val="minor"/>
    </font>
    <font>
      <b/>
      <sz val="11"/>
      <color theme="1"/>
      <name val="Calibri"/>
      <family val="2"/>
      <scheme val="minor"/>
    </font>
    <font>
      <i/>
      <sz val="11"/>
      <color theme="1"/>
      <name val="Calibri"/>
      <family val="2"/>
      <scheme val="minor"/>
    </font>
    <font>
      <sz val="11"/>
      <color theme="1"/>
      <name val="Calibri"/>
      <family val="2"/>
      <scheme val="minor"/>
    </font>
    <font>
      <sz val="10"/>
      <color theme="1"/>
      <name val="Calibri"/>
      <family val="2"/>
      <scheme val="minor"/>
    </font>
    <font>
      <sz val="9"/>
      <color theme="1"/>
      <name val="Calibri"/>
      <family val="2"/>
      <scheme val="minor"/>
    </font>
    <font>
      <b/>
      <sz val="10"/>
      <color theme="1"/>
      <name val="Calibri"/>
      <family val="2"/>
      <scheme val="minor"/>
    </font>
    <font>
      <b/>
      <sz val="9"/>
      <color theme="1"/>
      <name val="Calibri"/>
      <family val="2"/>
      <scheme val="minor"/>
    </font>
    <font>
      <sz val="8"/>
      <name val="Calibri"/>
      <family val="2"/>
      <scheme val="minor"/>
    </font>
    <font>
      <sz val="11"/>
      <color theme="1"/>
      <name val="Calibri"/>
      <family val="2"/>
    </font>
    <font>
      <sz val="11"/>
      <color theme="1"/>
      <name val="Aptos Narrow"/>
      <family val="2"/>
    </font>
    <font>
      <b/>
      <u/>
      <sz val="10"/>
      <color theme="1"/>
      <name val="Calibri"/>
      <family val="2"/>
      <scheme val="minor"/>
    </font>
  </fonts>
  <fills count="7">
    <fill>
      <patternFill patternType="none"/>
    </fill>
    <fill>
      <patternFill patternType="gray125"/>
    </fill>
    <fill>
      <patternFill patternType="solid">
        <fgColor theme="9" tint="0.59999389629810485"/>
        <bgColor indexed="64"/>
      </patternFill>
    </fill>
    <fill>
      <patternFill patternType="solid">
        <fgColor theme="6" tint="0.59999389629810485"/>
        <bgColor indexed="64"/>
      </patternFill>
    </fill>
    <fill>
      <patternFill patternType="solid">
        <fgColor theme="8" tint="0.59999389629810485"/>
        <bgColor indexed="64"/>
      </patternFill>
    </fill>
    <fill>
      <patternFill patternType="solid">
        <fgColor theme="2" tint="-9.9978637043366805E-2"/>
        <bgColor indexed="64"/>
      </patternFill>
    </fill>
    <fill>
      <patternFill patternType="solid">
        <fgColor rgb="FFFFFF00"/>
        <bgColor indexed="64"/>
      </patternFill>
    </fill>
  </fills>
  <borders count="33">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style="thin">
        <color indexed="64"/>
      </left>
      <right/>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style="medium">
        <color indexed="64"/>
      </top>
      <bottom style="dashed">
        <color indexed="64"/>
      </bottom>
      <diagonal/>
    </border>
    <border>
      <left style="medium">
        <color indexed="64"/>
      </left>
      <right/>
      <top style="medium">
        <color indexed="64"/>
      </top>
      <bottom style="dashed">
        <color indexed="64"/>
      </bottom>
      <diagonal/>
    </border>
    <border>
      <left/>
      <right style="medium">
        <color indexed="64"/>
      </right>
      <top style="medium">
        <color indexed="64"/>
      </top>
      <bottom style="dashed">
        <color indexed="64"/>
      </bottom>
      <diagonal/>
    </border>
    <border>
      <left/>
      <right/>
      <top style="medium">
        <color indexed="64"/>
      </top>
      <bottom style="dashed">
        <color indexed="64"/>
      </bottom>
      <diagonal/>
    </border>
    <border>
      <left style="medium">
        <color indexed="64"/>
      </left>
      <right/>
      <top style="dashed">
        <color indexed="64"/>
      </top>
      <bottom style="dashed">
        <color indexed="64"/>
      </bottom>
      <diagonal/>
    </border>
    <border>
      <left/>
      <right style="medium">
        <color indexed="64"/>
      </right>
      <top style="dashed">
        <color indexed="64"/>
      </top>
      <bottom style="dashed">
        <color indexed="64"/>
      </bottom>
      <diagonal/>
    </border>
    <border>
      <left/>
      <right/>
      <top style="dashed">
        <color indexed="64"/>
      </top>
      <bottom style="dashed">
        <color indexed="64"/>
      </bottom>
      <diagonal/>
    </border>
    <border>
      <left style="medium">
        <color indexed="64"/>
      </left>
      <right style="medium">
        <color indexed="64"/>
      </right>
      <top style="dashed">
        <color indexed="64"/>
      </top>
      <bottom style="dashed">
        <color indexed="64"/>
      </bottom>
      <diagonal/>
    </border>
    <border>
      <left style="medium">
        <color indexed="64"/>
      </left>
      <right style="medium">
        <color indexed="64"/>
      </right>
      <top style="dashed">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top style="dashed">
        <color indexed="64"/>
      </top>
      <bottom/>
      <diagonal/>
    </border>
    <border>
      <left/>
      <right/>
      <top style="dashed">
        <color indexed="64"/>
      </top>
      <bottom/>
      <diagonal/>
    </border>
    <border>
      <left/>
      <right style="medium">
        <color indexed="64"/>
      </right>
      <top style="dashed">
        <color indexed="64"/>
      </top>
      <bottom/>
      <diagonal/>
    </border>
  </borders>
  <cellStyleXfs count="1">
    <xf numFmtId="0" fontId="0" fillId="0" borderId="0"/>
  </cellStyleXfs>
  <cellXfs count="108">
    <xf numFmtId="0" fontId="0" fillId="0" borderId="0" xfId="0"/>
    <xf numFmtId="0" fontId="0" fillId="0" borderId="4" xfId="0" applyBorder="1" applyAlignment="1">
      <alignment horizontal="center"/>
    </xf>
    <xf numFmtId="0" fontId="1" fillId="0" borderId="7" xfId="0" applyFont="1" applyBorder="1" applyAlignment="1">
      <alignment horizontal="center"/>
    </xf>
    <xf numFmtId="0" fontId="1" fillId="0" borderId="9" xfId="0" applyFont="1" applyBorder="1" applyAlignment="1">
      <alignment horizontal="center"/>
    </xf>
    <xf numFmtId="0" fontId="0" fillId="0" borderId="6" xfId="0" applyBorder="1" applyAlignment="1">
      <alignment horizontal="center"/>
    </xf>
    <xf numFmtId="0" fontId="1" fillId="0" borderId="0" xfId="0" applyFont="1"/>
    <xf numFmtId="0" fontId="1" fillId="3" borderId="8" xfId="0" applyFont="1" applyFill="1" applyBorder="1" applyAlignment="1">
      <alignment horizontal="center"/>
    </xf>
    <xf numFmtId="0" fontId="1" fillId="3" borderId="1" xfId="0" applyFont="1" applyFill="1" applyBorder="1" applyAlignment="1">
      <alignment horizontal="center"/>
    </xf>
    <xf numFmtId="0" fontId="0" fillId="3" borderId="5" xfId="0" applyFill="1" applyBorder="1" applyAlignment="1">
      <alignment horizontal="center"/>
    </xf>
    <xf numFmtId="0" fontId="0" fillId="3" borderId="10" xfId="0" applyFill="1" applyBorder="1" applyAlignment="1">
      <alignment horizontal="center"/>
    </xf>
    <xf numFmtId="0" fontId="0" fillId="0" borderId="20" xfId="0" applyBorder="1" applyAlignment="1">
      <alignment horizontal="center"/>
    </xf>
    <xf numFmtId="0" fontId="0" fillId="0" borderId="21" xfId="0" applyBorder="1" applyAlignment="1">
      <alignment horizontal="center"/>
    </xf>
    <xf numFmtId="0" fontId="0" fillId="3" borderId="22" xfId="0" applyFill="1" applyBorder="1" applyAlignment="1">
      <alignment horizontal="center"/>
    </xf>
    <xf numFmtId="0" fontId="0" fillId="3" borderId="19" xfId="0" applyFill="1" applyBorder="1" applyAlignment="1">
      <alignment horizontal="center"/>
    </xf>
    <xf numFmtId="0" fontId="0" fillId="0" borderId="23" xfId="0" applyBorder="1" applyAlignment="1">
      <alignment horizontal="center"/>
    </xf>
    <xf numFmtId="0" fontId="0" fillId="0" borderId="24" xfId="0" applyBorder="1" applyAlignment="1">
      <alignment horizontal="center"/>
    </xf>
    <xf numFmtId="0" fontId="0" fillId="3" borderId="25" xfId="0" applyFill="1" applyBorder="1" applyAlignment="1">
      <alignment horizontal="center"/>
    </xf>
    <xf numFmtId="0" fontId="0" fillId="3" borderId="26" xfId="0" applyFill="1" applyBorder="1" applyAlignment="1">
      <alignment horizontal="center"/>
    </xf>
    <xf numFmtId="0" fontId="1" fillId="4" borderId="1" xfId="0" applyFont="1" applyFill="1" applyBorder="1" applyAlignment="1">
      <alignment horizontal="center"/>
    </xf>
    <xf numFmtId="0" fontId="0" fillId="4" borderId="19" xfId="0" applyFill="1" applyBorder="1" applyAlignment="1">
      <alignment horizontal="center"/>
    </xf>
    <xf numFmtId="0" fontId="0" fillId="4" borderId="26" xfId="0" applyFill="1" applyBorder="1" applyAlignment="1">
      <alignment horizontal="center"/>
    </xf>
    <xf numFmtId="0" fontId="0" fillId="4" borderId="27" xfId="0" applyFill="1" applyBorder="1" applyAlignment="1">
      <alignment horizontal="center"/>
    </xf>
    <xf numFmtId="0" fontId="3" fillId="0" borderId="0" xfId="0" applyFont="1"/>
    <xf numFmtId="0" fontId="0" fillId="2" borderId="0" xfId="0" applyFill="1" applyProtection="1">
      <protection locked="0"/>
    </xf>
    <xf numFmtId="0" fontId="0" fillId="2" borderId="0" xfId="0" applyFill="1" applyAlignment="1" applyProtection="1">
      <alignment horizontal="center"/>
      <protection locked="0"/>
    </xf>
    <xf numFmtId="49" fontId="0" fillId="0" borderId="0" xfId="0" applyNumberFormat="1"/>
    <xf numFmtId="0" fontId="0" fillId="0" borderId="0" xfId="0" quotePrefix="1"/>
    <xf numFmtId="0" fontId="0" fillId="6" borderId="0" xfId="0" applyFill="1"/>
    <xf numFmtId="1" fontId="0" fillId="2" borderId="0" xfId="0" applyNumberFormat="1" applyFill="1" applyAlignment="1" applyProtection="1">
      <alignment horizontal="center"/>
      <protection locked="0"/>
    </xf>
    <xf numFmtId="0" fontId="1" fillId="0" borderId="5" xfId="0" applyFont="1" applyBorder="1"/>
    <xf numFmtId="0" fontId="0" fillId="0" borderId="5" xfId="0" applyBorder="1"/>
    <xf numFmtId="0" fontId="1" fillId="0" borderId="13" xfId="0" applyFont="1" applyBorder="1"/>
    <xf numFmtId="0" fontId="1" fillId="2" borderId="0" xfId="0" applyFont="1" applyFill="1"/>
    <xf numFmtId="0" fontId="0" fillId="3" borderId="0" xfId="0" applyFill="1"/>
    <xf numFmtId="0" fontId="1" fillId="0" borderId="15" xfId="0" applyFont="1" applyBorder="1"/>
    <xf numFmtId="0" fontId="0" fillId="4" borderId="0" xfId="0" applyFill="1"/>
    <xf numFmtId="0" fontId="0" fillId="0" borderId="14" xfId="0" applyBorder="1"/>
    <xf numFmtId="0" fontId="0" fillId="0" borderId="0" xfId="0" applyAlignment="1">
      <alignment horizontal="left"/>
    </xf>
    <xf numFmtId="0" fontId="0" fillId="0" borderId="0" xfId="0" applyAlignment="1">
      <alignment vertical="top" wrapText="1"/>
    </xf>
    <xf numFmtId="0" fontId="1" fillId="3" borderId="7" xfId="0" applyFont="1" applyFill="1" applyBorder="1"/>
    <xf numFmtId="0" fontId="0" fillId="3" borderId="8" xfId="0" applyFill="1" applyBorder="1"/>
    <xf numFmtId="0" fontId="0" fillId="3" borderId="9" xfId="0" applyFill="1" applyBorder="1"/>
    <xf numFmtId="0" fontId="0" fillId="0" borderId="2" xfId="0" applyBorder="1"/>
    <xf numFmtId="0" fontId="0" fillId="0" borderId="3" xfId="0" applyBorder="1"/>
    <xf numFmtId="0" fontId="5" fillId="0" borderId="0" xfId="0" applyFont="1" applyAlignment="1">
      <alignment horizontal="right"/>
    </xf>
    <xf numFmtId="164" fontId="2" fillId="0" borderId="0" xfId="0" applyNumberFormat="1" applyFont="1"/>
    <xf numFmtId="0" fontId="2" fillId="0" borderId="3" xfId="0" applyFont="1" applyBorder="1"/>
    <xf numFmtId="0" fontId="1" fillId="0" borderId="2" xfId="0" applyFont="1" applyBorder="1"/>
    <xf numFmtId="0" fontId="1" fillId="3" borderId="0" xfId="0" applyFont="1" applyFill="1"/>
    <xf numFmtId="0" fontId="1" fillId="0" borderId="7" xfId="0" applyFont="1" applyBorder="1"/>
    <xf numFmtId="0" fontId="1" fillId="0" borderId="8" xfId="0" applyFont="1" applyBorder="1"/>
    <xf numFmtId="0" fontId="1" fillId="4" borderId="8" xfId="0" applyFont="1" applyFill="1" applyBorder="1"/>
    <xf numFmtId="164" fontId="2" fillId="0" borderId="8" xfId="0" applyNumberFormat="1" applyFont="1" applyBorder="1"/>
    <xf numFmtId="0" fontId="2" fillId="0" borderId="9" xfId="0" applyFont="1" applyBorder="1"/>
    <xf numFmtId="0" fontId="0" fillId="3" borderId="0" xfId="0" applyFill="1" applyAlignment="1">
      <alignment horizontal="center"/>
    </xf>
    <xf numFmtId="1" fontId="2" fillId="0" borderId="0" xfId="0" applyNumberFormat="1" applyFont="1"/>
    <xf numFmtId="0" fontId="1" fillId="5" borderId="28" xfId="0" applyFont="1" applyFill="1" applyBorder="1" applyAlignment="1">
      <alignment horizontal="center"/>
    </xf>
    <xf numFmtId="0" fontId="1" fillId="5" borderId="10" xfId="0" applyFont="1" applyFill="1" applyBorder="1" applyAlignment="1">
      <alignment horizontal="center"/>
    </xf>
    <xf numFmtId="0" fontId="2" fillId="0" borderId="0" xfId="0" applyFont="1"/>
    <xf numFmtId="0" fontId="1" fillId="5" borderId="1" xfId="0" applyFont="1" applyFill="1" applyBorder="1" applyAlignment="1">
      <alignment horizontal="center"/>
    </xf>
    <xf numFmtId="0" fontId="0" fillId="0" borderId="0" xfId="0" applyAlignment="1">
      <alignment horizontal="center"/>
    </xf>
    <xf numFmtId="0" fontId="0" fillId="4" borderId="0" xfId="0" applyFill="1" applyAlignment="1">
      <alignment horizontal="center"/>
    </xf>
    <xf numFmtId="0" fontId="0" fillId="0" borderId="4" xfId="0" applyBorder="1"/>
    <xf numFmtId="0" fontId="0" fillId="0" borderId="6" xfId="0" applyBorder="1"/>
    <xf numFmtId="0" fontId="0" fillId="0" borderId="3" xfId="0" applyBorder="1" applyAlignment="1">
      <alignment horizontal="right"/>
    </xf>
    <xf numFmtId="0" fontId="0" fillId="4" borderId="1" xfId="0" applyFill="1" applyBorder="1" applyAlignment="1">
      <alignment horizontal="center"/>
    </xf>
    <xf numFmtId="0" fontId="1" fillId="0" borderId="0" xfId="0" applyFont="1" applyAlignment="1">
      <alignment horizontal="center"/>
    </xf>
    <xf numFmtId="0" fontId="1" fillId="3" borderId="8" xfId="0" applyFont="1" applyFill="1" applyBorder="1"/>
    <xf numFmtId="0" fontId="1" fillId="3" borderId="0" xfId="0" applyFont="1" applyFill="1" applyAlignment="1">
      <alignment horizontal="center"/>
    </xf>
    <xf numFmtId="164" fontId="1" fillId="4" borderId="0" xfId="0" applyNumberFormat="1" applyFont="1" applyFill="1" applyAlignment="1">
      <alignment horizontal="center"/>
    </xf>
    <xf numFmtId="0" fontId="7" fillId="3" borderId="0" xfId="0" applyFont="1" applyFill="1" applyAlignment="1">
      <alignment horizontal="center"/>
    </xf>
    <xf numFmtId="0" fontId="0" fillId="0" borderId="0" xfId="0" applyAlignment="1">
      <alignment horizontal="right"/>
    </xf>
    <xf numFmtId="0" fontId="1" fillId="5" borderId="29" xfId="0" applyFont="1" applyFill="1" applyBorder="1" applyAlignment="1">
      <alignment horizontal="center"/>
    </xf>
    <xf numFmtId="164" fontId="0" fillId="0" borderId="0" xfId="0" applyNumberFormat="1" applyAlignment="1">
      <alignment horizontal="right"/>
    </xf>
    <xf numFmtId="1" fontId="0" fillId="3" borderId="0" xfId="0" applyNumberFormat="1" applyFill="1" applyAlignment="1">
      <alignment horizontal="center"/>
    </xf>
    <xf numFmtId="164" fontId="0" fillId="3" borderId="0" xfId="0" applyNumberFormat="1" applyFill="1" applyAlignment="1">
      <alignment horizontal="center"/>
    </xf>
    <xf numFmtId="0" fontId="1" fillId="0" borderId="30" xfId="0" applyFont="1" applyBorder="1"/>
    <xf numFmtId="0" fontId="0" fillId="0" borderId="31" xfId="0" applyBorder="1"/>
    <xf numFmtId="0" fontId="0" fillId="0" borderId="32" xfId="0" applyBorder="1"/>
    <xf numFmtId="164" fontId="0" fillId="3" borderId="0" xfId="0" applyNumberFormat="1" applyFill="1"/>
    <xf numFmtId="0" fontId="0" fillId="3" borderId="8" xfId="0" applyFill="1" applyBorder="1" applyAlignment="1">
      <alignment horizontal="center"/>
    </xf>
    <xf numFmtId="0" fontId="0" fillId="0" borderId="0" xfId="0" quotePrefix="1" applyAlignment="1">
      <alignment horizontal="right"/>
    </xf>
    <xf numFmtId="164" fontId="1" fillId="4" borderId="28" xfId="0" applyNumberFormat="1" applyFont="1" applyFill="1" applyBorder="1" applyAlignment="1">
      <alignment horizontal="center"/>
    </xf>
    <xf numFmtId="164" fontId="1" fillId="4" borderId="10" xfId="0" applyNumberFormat="1" applyFont="1" applyFill="1" applyBorder="1" applyAlignment="1">
      <alignment horizontal="center"/>
    </xf>
    <xf numFmtId="0" fontId="6" fillId="0" borderId="4" xfId="0" applyFont="1" applyBorder="1" applyAlignment="1">
      <alignment horizontal="left" vertical="top" wrapText="1"/>
    </xf>
    <xf numFmtId="0" fontId="6" fillId="0" borderId="5" xfId="0" applyFont="1" applyBorder="1" applyAlignment="1">
      <alignment horizontal="left" vertical="top" wrapText="1"/>
    </xf>
    <xf numFmtId="0" fontId="6" fillId="0" borderId="6" xfId="0" applyFont="1" applyBorder="1" applyAlignment="1">
      <alignment horizontal="left" vertical="top" wrapText="1"/>
    </xf>
    <xf numFmtId="0" fontId="1" fillId="0" borderId="0" xfId="0" applyFont="1" applyAlignment="1">
      <alignment horizontal="center"/>
    </xf>
    <xf numFmtId="0" fontId="0" fillId="2" borderId="16" xfId="0" applyFill="1" applyBorder="1" applyAlignment="1" applyProtection="1">
      <alignment horizontal="left"/>
      <protection locked="0"/>
    </xf>
    <xf numFmtId="0" fontId="0" fillId="2" borderId="11" xfId="0" applyFill="1" applyBorder="1" applyAlignment="1" applyProtection="1">
      <alignment horizontal="left"/>
      <protection locked="0"/>
    </xf>
    <xf numFmtId="0" fontId="0" fillId="2" borderId="12" xfId="0" applyFill="1" applyBorder="1" applyAlignment="1" applyProtection="1">
      <alignment horizontal="left"/>
      <protection locked="0"/>
    </xf>
    <xf numFmtId="0" fontId="0" fillId="2" borderId="17" xfId="0" applyFill="1" applyBorder="1" applyAlignment="1" applyProtection="1">
      <alignment horizontal="left"/>
      <protection locked="0"/>
    </xf>
    <xf numFmtId="0" fontId="0" fillId="2" borderId="5" xfId="0" applyFill="1" applyBorder="1" applyAlignment="1" applyProtection="1">
      <alignment horizontal="left"/>
      <protection locked="0"/>
    </xf>
    <xf numFmtId="0" fontId="0" fillId="2" borderId="6" xfId="0" applyFill="1" applyBorder="1" applyAlignment="1" applyProtection="1">
      <alignment horizontal="left"/>
      <protection locked="0"/>
    </xf>
    <xf numFmtId="0" fontId="0" fillId="2" borderId="18" xfId="0" applyFill="1" applyBorder="1" applyAlignment="1" applyProtection="1">
      <alignment horizontal="left"/>
      <protection locked="0"/>
    </xf>
    <xf numFmtId="0" fontId="0" fillId="2" borderId="8" xfId="0" applyFill="1" applyBorder="1" applyAlignment="1" applyProtection="1">
      <alignment horizontal="left"/>
      <protection locked="0"/>
    </xf>
    <xf numFmtId="0" fontId="0" fillId="2" borderId="9" xfId="0" applyFill="1" applyBorder="1" applyAlignment="1" applyProtection="1">
      <alignment horizontal="left"/>
      <protection locked="0"/>
    </xf>
    <xf numFmtId="0" fontId="4" fillId="0" borderId="7" xfId="0" applyFont="1" applyBorder="1" applyAlignment="1">
      <alignment horizontal="left" vertical="top" wrapText="1"/>
    </xf>
    <xf numFmtId="0" fontId="4" fillId="0" borderId="8" xfId="0" applyFont="1" applyBorder="1" applyAlignment="1">
      <alignment horizontal="left" vertical="top" wrapText="1"/>
    </xf>
    <xf numFmtId="0" fontId="4" fillId="0" borderId="9" xfId="0" applyFont="1" applyBorder="1" applyAlignment="1">
      <alignment horizontal="left" vertical="top" wrapText="1"/>
    </xf>
    <xf numFmtId="0" fontId="0" fillId="2" borderId="23" xfId="0" applyFill="1" applyBorder="1" applyAlignment="1" applyProtection="1">
      <alignment horizontal="center"/>
      <protection locked="0"/>
    </xf>
    <xf numFmtId="0" fontId="0" fillId="2" borderId="24" xfId="0" applyFill="1" applyBorder="1" applyAlignment="1" applyProtection="1">
      <alignment horizontal="center"/>
      <protection locked="0"/>
    </xf>
    <xf numFmtId="0" fontId="0" fillId="2" borderId="4" xfId="0" applyFill="1" applyBorder="1" applyAlignment="1" applyProtection="1">
      <alignment horizontal="center"/>
      <protection locked="0"/>
    </xf>
    <xf numFmtId="0" fontId="0" fillId="2" borderId="6" xfId="0" applyFill="1" applyBorder="1" applyAlignment="1" applyProtection="1">
      <alignment horizontal="center"/>
      <protection locked="0"/>
    </xf>
    <xf numFmtId="0" fontId="1" fillId="2" borderId="7" xfId="0" applyFont="1" applyFill="1" applyBorder="1" applyAlignment="1" applyProtection="1">
      <alignment horizontal="center"/>
      <protection locked="0"/>
    </xf>
    <xf numFmtId="0" fontId="1" fillId="2" borderId="9" xfId="0" applyFont="1" applyFill="1" applyBorder="1" applyAlignment="1" applyProtection="1">
      <alignment horizontal="center"/>
      <protection locked="0"/>
    </xf>
    <xf numFmtId="0" fontId="0" fillId="2" borderId="20" xfId="0" applyFill="1" applyBorder="1" applyAlignment="1" applyProtection="1">
      <alignment horizontal="center"/>
      <protection locked="0"/>
    </xf>
    <xf numFmtId="0" fontId="0" fillId="2" borderId="21" xfId="0" applyFill="1" applyBorder="1" applyAlignment="1" applyProtection="1">
      <alignment horizontal="center"/>
      <protection locked="0"/>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microsoft.com/office/2017/10/relationships/person" Target="persons/person.xml"/><Relationship Id="rId4" Type="http://schemas.openxmlformats.org/officeDocument/2006/relationships/worksheet" Target="worksheets/sheet4.xml"/><Relationship Id="rId9" Type="http://schemas.openxmlformats.org/officeDocument/2006/relationships/sharedStrings" Target="sharedStrings.xml"/><Relationship Id="rId14" Type="http://schemas.openxmlformats.org/officeDocument/2006/relationships/customXml" Target="../customXml/item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ELJEN GSF Specified Sand (ASTM C33)</a:t>
            </a:r>
          </a:p>
        </c:rich>
      </c:tx>
      <c:overlay val="1"/>
    </c:title>
    <c:autoTitleDeleted val="0"/>
    <c:plotArea>
      <c:layout>
        <c:manualLayout>
          <c:layoutTarget val="inner"/>
          <c:xMode val="edge"/>
          <c:yMode val="edge"/>
          <c:x val="8.1247651420621458E-2"/>
          <c:y val="0.10453137546275169"/>
          <c:w val="0.88256385984538743"/>
          <c:h val="0.76502589220616712"/>
        </c:manualLayout>
      </c:layout>
      <c:scatterChart>
        <c:scatterStyle val="smoothMarker"/>
        <c:varyColors val="0"/>
        <c:ser>
          <c:idx val="0"/>
          <c:order val="0"/>
          <c:tx>
            <c:v>MIN ASTM C33</c:v>
          </c:tx>
          <c:spPr>
            <a:effectLst>
              <a:outerShdw blurRad="50800" dist="38100" dir="2700000" algn="tl" rotWithShape="0">
                <a:prstClr val="black">
                  <a:alpha val="40000"/>
                </a:prstClr>
              </a:outerShdw>
            </a:effectLst>
          </c:spPr>
          <c:marker>
            <c:spPr>
              <a:noFill/>
              <a:effectLst>
                <a:outerShdw blurRad="50800" dist="38100" dir="2700000" algn="tl" rotWithShape="0">
                  <a:prstClr val="black">
                    <a:alpha val="40000"/>
                  </a:prstClr>
                </a:outerShdw>
              </a:effectLst>
            </c:spPr>
          </c:marker>
          <c:xVal>
            <c:numRef>
              <c:f>'SAND VERIFICATION TOOL'!$B$6:$B$13</c:f>
              <c:numCache>
                <c:formatCode>General</c:formatCode>
                <c:ptCount val="8"/>
                <c:pt idx="0">
                  <c:v>9.5</c:v>
                </c:pt>
                <c:pt idx="1">
                  <c:v>4.75</c:v>
                </c:pt>
                <c:pt idx="2">
                  <c:v>2.36</c:v>
                </c:pt>
                <c:pt idx="3">
                  <c:v>1.18</c:v>
                </c:pt>
                <c:pt idx="4">
                  <c:v>0.6</c:v>
                </c:pt>
                <c:pt idx="5">
                  <c:v>0.3</c:v>
                </c:pt>
                <c:pt idx="6">
                  <c:v>0.15</c:v>
                </c:pt>
                <c:pt idx="7">
                  <c:v>7.4999999999999997E-2</c:v>
                </c:pt>
              </c:numCache>
            </c:numRef>
          </c:xVal>
          <c:yVal>
            <c:numRef>
              <c:f>'SAND VERIFICATION TOOL'!$C$6:$C$13</c:f>
              <c:numCache>
                <c:formatCode>General</c:formatCode>
                <c:ptCount val="8"/>
                <c:pt idx="0">
                  <c:v>100</c:v>
                </c:pt>
                <c:pt idx="1">
                  <c:v>95</c:v>
                </c:pt>
                <c:pt idx="2">
                  <c:v>80</c:v>
                </c:pt>
                <c:pt idx="3">
                  <c:v>50</c:v>
                </c:pt>
                <c:pt idx="4">
                  <c:v>25</c:v>
                </c:pt>
                <c:pt idx="5">
                  <c:v>5</c:v>
                </c:pt>
                <c:pt idx="6">
                  <c:v>0</c:v>
                </c:pt>
                <c:pt idx="7">
                  <c:v>0</c:v>
                </c:pt>
              </c:numCache>
            </c:numRef>
          </c:yVal>
          <c:smooth val="1"/>
          <c:extLst>
            <c:ext xmlns:c16="http://schemas.microsoft.com/office/drawing/2014/chart" uri="{C3380CC4-5D6E-409C-BE32-E72D297353CC}">
              <c16:uniqueId val="{00000000-F6EC-4713-AC48-AB9BF5F2F41B}"/>
            </c:ext>
          </c:extLst>
        </c:ser>
        <c:ser>
          <c:idx val="1"/>
          <c:order val="1"/>
          <c:tx>
            <c:v>MAX ASTM C33</c:v>
          </c:tx>
          <c:spPr>
            <a:effectLst>
              <a:outerShdw blurRad="50800" dist="38100" dir="2700000" algn="tl" rotWithShape="0">
                <a:prstClr val="black">
                  <a:alpha val="40000"/>
                </a:prstClr>
              </a:outerShdw>
            </a:effectLst>
          </c:spPr>
          <c:marker>
            <c:spPr>
              <a:effectLst>
                <a:outerShdw blurRad="50800" dist="38100" dir="2700000" algn="tl" rotWithShape="0">
                  <a:prstClr val="black">
                    <a:alpha val="40000"/>
                  </a:prstClr>
                </a:outerShdw>
              </a:effectLst>
            </c:spPr>
          </c:marker>
          <c:xVal>
            <c:numRef>
              <c:f>'SAND VERIFICATION TOOL'!$B$6:$B$13</c:f>
              <c:numCache>
                <c:formatCode>General</c:formatCode>
                <c:ptCount val="8"/>
                <c:pt idx="0">
                  <c:v>9.5</c:v>
                </c:pt>
                <c:pt idx="1">
                  <c:v>4.75</c:v>
                </c:pt>
                <c:pt idx="2">
                  <c:v>2.36</c:v>
                </c:pt>
                <c:pt idx="3">
                  <c:v>1.18</c:v>
                </c:pt>
                <c:pt idx="4">
                  <c:v>0.6</c:v>
                </c:pt>
                <c:pt idx="5">
                  <c:v>0.3</c:v>
                </c:pt>
                <c:pt idx="6">
                  <c:v>0.15</c:v>
                </c:pt>
                <c:pt idx="7">
                  <c:v>7.4999999999999997E-2</c:v>
                </c:pt>
              </c:numCache>
            </c:numRef>
          </c:xVal>
          <c:yVal>
            <c:numRef>
              <c:f>'SAND VERIFICATION TOOL'!$D$6:$D$13</c:f>
              <c:numCache>
                <c:formatCode>General</c:formatCode>
                <c:ptCount val="8"/>
                <c:pt idx="0">
                  <c:v>100</c:v>
                </c:pt>
                <c:pt idx="1">
                  <c:v>100</c:v>
                </c:pt>
                <c:pt idx="2">
                  <c:v>100</c:v>
                </c:pt>
                <c:pt idx="3">
                  <c:v>85</c:v>
                </c:pt>
                <c:pt idx="4">
                  <c:v>60</c:v>
                </c:pt>
                <c:pt idx="5">
                  <c:v>30</c:v>
                </c:pt>
                <c:pt idx="6">
                  <c:v>10</c:v>
                </c:pt>
                <c:pt idx="7">
                  <c:v>5</c:v>
                </c:pt>
              </c:numCache>
            </c:numRef>
          </c:yVal>
          <c:smooth val="1"/>
          <c:extLst>
            <c:ext xmlns:c16="http://schemas.microsoft.com/office/drawing/2014/chart" uri="{C3380CC4-5D6E-409C-BE32-E72D297353CC}">
              <c16:uniqueId val="{00000001-F6EC-4713-AC48-AB9BF5F2F41B}"/>
            </c:ext>
          </c:extLst>
        </c:ser>
        <c:ser>
          <c:idx val="2"/>
          <c:order val="2"/>
          <c:tx>
            <c:v>SAMPLE</c:v>
          </c:tx>
          <c:spPr>
            <a:ln>
              <a:solidFill>
                <a:srgbClr val="FFC000"/>
              </a:solidFill>
            </a:ln>
          </c:spPr>
          <c:marker>
            <c:spPr>
              <a:solidFill>
                <a:srgbClr val="FFC000"/>
              </a:solidFill>
              <a:ln>
                <a:solidFill>
                  <a:schemeClr val="tx1"/>
                </a:solidFill>
              </a:ln>
            </c:spPr>
          </c:marker>
          <c:xVal>
            <c:numRef>
              <c:f>'SAND VERIFICATION TOOL'!$B$6:$B$13</c:f>
              <c:numCache>
                <c:formatCode>General</c:formatCode>
                <c:ptCount val="8"/>
                <c:pt idx="0">
                  <c:v>9.5</c:v>
                </c:pt>
                <c:pt idx="1">
                  <c:v>4.75</c:v>
                </c:pt>
                <c:pt idx="2">
                  <c:v>2.36</c:v>
                </c:pt>
                <c:pt idx="3">
                  <c:v>1.18</c:v>
                </c:pt>
                <c:pt idx="4">
                  <c:v>0.6</c:v>
                </c:pt>
                <c:pt idx="5">
                  <c:v>0.3</c:v>
                </c:pt>
                <c:pt idx="6">
                  <c:v>0.15</c:v>
                </c:pt>
                <c:pt idx="7">
                  <c:v>7.4999999999999997E-2</c:v>
                </c:pt>
              </c:numCache>
            </c:numRef>
          </c:xVal>
          <c:yVal>
            <c:numRef>
              <c:f>'SAND VERIFICATION TOOL'!$E$6:$E$13</c:f>
              <c:numCache>
                <c:formatCode>General</c:formatCode>
                <c:ptCount val="8"/>
                <c:pt idx="0">
                  <c:v>100</c:v>
                </c:pt>
                <c:pt idx="1">
                  <c:v>97</c:v>
                </c:pt>
                <c:pt idx="2">
                  <c:v>90.4</c:v>
                </c:pt>
                <c:pt idx="3">
                  <c:v>79.099999999999994</c:v>
                </c:pt>
                <c:pt idx="4">
                  <c:v>57.7</c:v>
                </c:pt>
                <c:pt idx="5">
                  <c:v>26.1</c:v>
                </c:pt>
                <c:pt idx="6">
                  <c:v>7.5</c:v>
                </c:pt>
                <c:pt idx="7">
                  <c:v>2.2000000000000002</c:v>
                </c:pt>
              </c:numCache>
            </c:numRef>
          </c:yVal>
          <c:smooth val="1"/>
          <c:extLst>
            <c:ext xmlns:c16="http://schemas.microsoft.com/office/drawing/2014/chart" uri="{C3380CC4-5D6E-409C-BE32-E72D297353CC}">
              <c16:uniqueId val="{00000002-F6EC-4713-AC48-AB9BF5F2F41B}"/>
            </c:ext>
          </c:extLst>
        </c:ser>
        <c:dLbls>
          <c:showLegendKey val="0"/>
          <c:showVal val="0"/>
          <c:showCatName val="0"/>
          <c:showSerName val="0"/>
          <c:showPercent val="0"/>
          <c:showBubbleSize val="0"/>
        </c:dLbls>
        <c:axId val="1990000672"/>
        <c:axId val="1990001760"/>
      </c:scatterChart>
      <c:valAx>
        <c:axId val="1990000672"/>
        <c:scaling>
          <c:logBase val="10"/>
          <c:orientation val="maxMin"/>
          <c:min val="5.000000000000001E-2"/>
        </c:scaling>
        <c:delete val="0"/>
        <c:axPos val="b"/>
        <c:minorGridlines/>
        <c:title>
          <c:tx>
            <c:rich>
              <a:bodyPr/>
              <a:lstStyle/>
              <a:p>
                <a:pPr>
                  <a:defRPr sz="1100"/>
                </a:pPr>
                <a:r>
                  <a:rPr lang="en-US" sz="1100"/>
                  <a:t>Particles size (mm)</a:t>
                </a:r>
              </a:p>
            </c:rich>
          </c:tx>
          <c:overlay val="0"/>
        </c:title>
        <c:numFmt formatCode="General" sourceLinked="1"/>
        <c:majorTickMark val="out"/>
        <c:minorTickMark val="out"/>
        <c:tickLblPos val="nextTo"/>
        <c:spPr>
          <a:ln/>
        </c:spPr>
        <c:txPr>
          <a:bodyPr/>
          <a:lstStyle/>
          <a:p>
            <a:pPr>
              <a:defRPr sz="900"/>
            </a:pPr>
            <a:endParaRPr lang="fr-FR"/>
          </a:p>
        </c:txPr>
        <c:crossAx val="1990001760"/>
        <c:crossesAt val="0"/>
        <c:crossBetween val="midCat"/>
      </c:valAx>
      <c:valAx>
        <c:axId val="1990001760"/>
        <c:scaling>
          <c:orientation val="minMax"/>
          <c:max val="100"/>
          <c:min val="0"/>
        </c:scaling>
        <c:delete val="0"/>
        <c:axPos val="l"/>
        <c:majorGridlines/>
        <c:title>
          <c:tx>
            <c:rich>
              <a:bodyPr rot="-5400000" vert="horz"/>
              <a:lstStyle/>
              <a:p>
                <a:pPr>
                  <a:defRPr sz="1200"/>
                </a:pPr>
                <a:r>
                  <a:rPr lang="fr-CA" sz="1200"/>
                  <a:t>Percent</a:t>
                </a:r>
                <a:r>
                  <a:rPr lang="fr-CA" sz="1200" baseline="0"/>
                  <a:t> Passing (%)</a:t>
                </a:r>
                <a:endParaRPr lang="fr-CA" sz="1200"/>
              </a:p>
            </c:rich>
          </c:tx>
          <c:layout>
            <c:manualLayout>
              <c:xMode val="edge"/>
              <c:yMode val="edge"/>
              <c:x val="1.845632000917918E-2"/>
              <c:y val="0.34746419616520902"/>
            </c:manualLayout>
          </c:layout>
          <c:overlay val="0"/>
        </c:title>
        <c:numFmt formatCode="General" sourceLinked="1"/>
        <c:majorTickMark val="cross"/>
        <c:minorTickMark val="none"/>
        <c:tickLblPos val="nextTo"/>
        <c:crossAx val="1990000672"/>
        <c:crosses val="max"/>
        <c:crossBetween val="midCat"/>
      </c:valAx>
    </c:plotArea>
    <c:legend>
      <c:legendPos val="r"/>
      <c:layout>
        <c:manualLayout>
          <c:xMode val="edge"/>
          <c:yMode val="edge"/>
          <c:x val="0.53341761345575744"/>
          <c:y val="0.11759048893591859"/>
          <c:w val="0.42044628504482001"/>
          <c:h val="7.9706825184401434E-2"/>
        </c:manualLayout>
      </c:layout>
      <c:overlay val="0"/>
      <c:spPr>
        <a:solidFill>
          <a:schemeClr val="accent1">
            <a:lumMod val="40000"/>
            <a:lumOff val="60000"/>
          </a:schemeClr>
        </a:solidFill>
      </c:spPr>
    </c:legend>
    <c:plotVisOnly val="1"/>
    <c:dispBlanksAs val="gap"/>
    <c:showDLblsOverMax val="0"/>
  </c:chart>
  <c:printSettings>
    <c:headerFooter/>
    <c:pageMargins b="0.74803149606299291" l="0.70866141732283561" r="0.70866141732283561" t="0.74803149606299291" header="0.3149606299212605" footer="0.3149606299212605"/>
    <c:pageSetup orientation="landscape" horizontalDpi="0" verticalDpi="0"/>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image" Target="../media/image19.emf"/></Relationships>
</file>

<file path=xl/drawings/_rels/drawing4.xml.rels><?xml version="1.0" encoding="UTF-8" standalone="yes"?>
<Relationships xmlns="http://schemas.openxmlformats.org/package/2006/relationships"><Relationship Id="rId1" Type="http://schemas.openxmlformats.org/officeDocument/2006/relationships/image" Target="../media/image45.emf"/></Relationships>
</file>

<file path=xl/drawings/_rels/vmlDrawing1.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5.png"/></Relationships>
</file>

<file path=xl/drawings/_rels/vmlDrawing3.vml.rels><?xml version="1.0" encoding="UTF-8" standalone="yes"?>
<Relationships xmlns="http://schemas.openxmlformats.org/package/2006/relationships"><Relationship Id="rId8" Type="http://schemas.openxmlformats.org/officeDocument/2006/relationships/image" Target="../media/image14.emf"/><Relationship Id="rId13" Type="http://schemas.openxmlformats.org/officeDocument/2006/relationships/image" Target="../media/image20.emf"/><Relationship Id="rId3" Type="http://schemas.openxmlformats.org/officeDocument/2006/relationships/image" Target="../media/image9.emf"/><Relationship Id="rId7" Type="http://schemas.openxmlformats.org/officeDocument/2006/relationships/image" Target="../media/image13.emf"/><Relationship Id="rId12" Type="http://schemas.openxmlformats.org/officeDocument/2006/relationships/image" Target="../media/image18.emf"/><Relationship Id="rId2" Type="http://schemas.openxmlformats.org/officeDocument/2006/relationships/image" Target="../media/image8.emf"/><Relationship Id="rId1" Type="http://schemas.openxmlformats.org/officeDocument/2006/relationships/image" Target="../media/image7.emf"/><Relationship Id="rId6" Type="http://schemas.openxmlformats.org/officeDocument/2006/relationships/image" Target="../media/image12.emf"/><Relationship Id="rId11" Type="http://schemas.openxmlformats.org/officeDocument/2006/relationships/image" Target="../media/image17.emf"/><Relationship Id="rId5" Type="http://schemas.openxmlformats.org/officeDocument/2006/relationships/image" Target="../media/image11.emf"/><Relationship Id="rId10" Type="http://schemas.openxmlformats.org/officeDocument/2006/relationships/image" Target="../media/image16.emf"/><Relationship Id="rId4" Type="http://schemas.openxmlformats.org/officeDocument/2006/relationships/image" Target="../media/image10.emf"/><Relationship Id="rId9" Type="http://schemas.openxmlformats.org/officeDocument/2006/relationships/image" Target="../media/image15.emf"/></Relationships>
</file>

<file path=xl/drawings/_rels/vmlDrawing4.vml.rels><?xml version="1.0" encoding="UTF-8" standalone="yes"?>
<Relationships xmlns="http://schemas.openxmlformats.org/package/2006/relationships"><Relationship Id="rId8" Type="http://schemas.openxmlformats.org/officeDocument/2006/relationships/image" Target="../media/image28.emf"/><Relationship Id="rId13" Type="http://schemas.openxmlformats.org/officeDocument/2006/relationships/image" Target="../media/image33.emf"/><Relationship Id="rId18" Type="http://schemas.openxmlformats.org/officeDocument/2006/relationships/image" Target="../media/image38.emf"/><Relationship Id="rId3" Type="http://schemas.openxmlformats.org/officeDocument/2006/relationships/image" Target="../media/image23.emf"/><Relationship Id="rId21" Type="http://schemas.openxmlformats.org/officeDocument/2006/relationships/image" Target="../media/image41.emf"/><Relationship Id="rId7" Type="http://schemas.openxmlformats.org/officeDocument/2006/relationships/image" Target="../media/image27.emf"/><Relationship Id="rId12" Type="http://schemas.openxmlformats.org/officeDocument/2006/relationships/image" Target="../media/image32.emf"/><Relationship Id="rId17" Type="http://schemas.openxmlformats.org/officeDocument/2006/relationships/image" Target="../media/image37.emf"/><Relationship Id="rId25" Type="http://schemas.openxmlformats.org/officeDocument/2006/relationships/image" Target="../media/image46.emf"/><Relationship Id="rId2" Type="http://schemas.openxmlformats.org/officeDocument/2006/relationships/image" Target="../media/image22.emf"/><Relationship Id="rId16" Type="http://schemas.openxmlformats.org/officeDocument/2006/relationships/image" Target="../media/image36.emf"/><Relationship Id="rId20" Type="http://schemas.openxmlformats.org/officeDocument/2006/relationships/image" Target="../media/image40.emf"/><Relationship Id="rId1" Type="http://schemas.openxmlformats.org/officeDocument/2006/relationships/image" Target="../media/image21.emf"/><Relationship Id="rId6" Type="http://schemas.openxmlformats.org/officeDocument/2006/relationships/image" Target="../media/image26.emf"/><Relationship Id="rId11" Type="http://schemas.openxmlformats.org/officeDocument/2006/relationships/image" Target="../media/image31.emf"/><Relationship Id="rId24" Type="http://schemas.openxmlformats.org/officeDocument/2006/relationships/image" Target="../media/image44.emf"/><Relationship Id="rId5" Type="http://schemas.openxmlformats.org/officeDocument/2006/relationships/image" Target="../media/image25.emf"/><Relationship Id="rId15" Type="http://schemas.openxmlformats.org/officeDocument/2006/relationships/image" Target="../media/image35.emf"/><Relationship Id="rId23" Type="http://schemas.openxmlformats.org/officeDocument/2006/relationships/image" Target="../media/image43.emf"/><Relationship Id="rId10" Type="http://schemas.openxmlformats.org/officeDocument/2006/relationships/image" Target="../media/image30.emf"/><Relationship Id="rId19" Type="http://schemas.openxmlformats.org/officeDocument/2006/relationships/image" Target="../media/image39.emf"/><Relationship Id="rId4" Type="http://schemas.openxmlformats.org/officeDocument/2006/relationships/image" Target="../media/image24.emf"/><Relationship Id="rId9" Type="http://schemas.openxmlformats.org/officeDocument/2006/relationships/image" Target="../media/image29.emf"/><Relationship Id="rId14" Type="http://schemas.openxmlformats.org/officeDocument/2006/relationships/image" Target="../media/image34.emf"/><Relationship Id="rId22" Type="http://schemas.openxmlformats.org/officeDocument/2006/relationships/image" Target="../media/image42.emf"/></Relationships>
</file>

<file path=xl/drawings/_rels/vmlDrawing5.vml.rels><?xml version="1.0" encoding="UTF-8" standalone="yes"?>
<Relationships xmlns="http://schemas.openxmlformats.org/package/2006/relationships"><Relationship Id="rId3" Type="http://schemas.openxmlformats.org/officeDocument/2006/relationships/image" Target="../media/image24.emf"/><Relationship Id="rId2" Type="http://schemas.openxmlformats.org/officeDocument/2006/relationships/image" Target="../media/image23.emf"/><Relationship Id="rId1" Type="http://schemas.openxmlformats.org/officeDocument/2006/relationships/image" Target="../media/image22.emf"/><Relationship Id="rId4" Type="http://schemas.openxmlformats.org/officeDocument/2006/relationships/image" Target="../media/image25.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10</xdr:col>
          <xdr:colOff>296496</xdr:colOff>
          <xdr:row>47</xdr:row>
          <xdr:rowOff>54113</xdr:rowOff>
        </xdr:from>
        <xdr:to>
          <xdr:col>16</xdr:col>
          <xdr:colOff>1</xdr:colOff>
          <xdr:row>95</xdr:row>
          <xdr:rowOff>122282</xdr:rowOff>
        </xdr:to>
        <xdr:pic>
          <xdr:nvPicPr>
            <xdr:cNvPr id="24" name="Picture 23">
              <a:extLst>
                <a:ext uri="{FF2B5EF4-FFF2-40B4-BE49-F238E27FC236}">
                  <a16:creationId xmlns:a16="http://schemas.microsoft.com/office/drawing/2014/main" id="{00000000-0008-0000-0000-000018000000}"/>
                </a:ext>
              </a:extLst>
            </xdr:cNvPr>
            <xdr:cNvPicPr>
              <a:picLocks noChangeAspect="1" noChangeArrowheads="1"/>
              <a:extLst>
                <a:ext uri="{84589F7E-364E-4C9E-8A38-B11213B215E9}">
                  <a14:cameraTool cellRange="PlanLookUp" spid="_x0000_s1413"/>
                </a:ext>
              </a:extLst>
            </xdr:cNvPicPr>
          </xdr:nvPicPr>
          <xdr:blipFill>
            <a:blip xmlns:r="http://schemas.openxmlformats.org/officeDocument/2006/relationships" r:embed="rId1"/>
            <a:srcRect/>
            <a:stretch>
              <a:fillRect/>
            </a:stretch>
          </xdr:blipFill>
          <xdr:spPr bwMode="auto">
            <a:xfrm rot="16200000">
              <a:off x="5843452" y="11004457"/>
              <a:ext cx="8307294" cy="4275505"/>
            </a:xfrm>
            <a:prstGeom prst="rect">
              <a:avLst/>
            </a:prstGeom>
            <a:solidFill>
              <a:schemeClr val="bg1"/>
            </a:solidFill>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314326</xdr:colOff>
          <xdr:row>0</xdr:row>
          <xdr:rowOff>93045</xdr:rowOff>
        </xdr:from>
        <xdr:to>
          <xdr:col>16</xdr:col>
          <xdr:colOff>61156</xdr:colOff>
          <xdr:row>44</xdr:row>
          <xdr:rowOff>9524</xdr:rowOff>
        </xdr:to>
        <xdr:pic>
          <xdr:nvPicPr>
            <xdr:cNvPr id="26" name="Picture 25">
              <a:extLst>
                <a:ext uri="{FF2B5EF4-FFF2-40B4-BE49-F238E27FC236}">
                  <a16:creationId xmlns:a16="http://schemas.microsoft.com/office/drawing/2014/main" id="{00000000-0008-0000-0000-00001A000000}"/>
                </a:ext>
              </a:extLst>
            </xdr:cNvPr>
            <xdr:cNvPicPr>
              <a:picLocks noChangeAspect="1" noChangeArrowheads="1"/>
              <a:extLst>
                <a:ext uri="{84589F7E-364E-4C9E-8A38-B11213B215E9}">
                  <a14:cameraTool cellRange="'Cross Section'!G3" spid="_x0000_s1414"/>
                </a:ext>
              </a:extLst>
            </xdr:cNvPicPr>
          </xdr:nvPicPr>
          <xdr:blipFill>
            <a:blip xmlns:r="http://schemas.openxmlformats.org/officeDocument/2006/relationships" r:embed="rId2"/>
            <a:srcRect/>
            <a:stretch>
              <a:fillRect/>
            </a:stretch>
          </xdr:blipFill>
          <xdr:spPr bwMode="auto">
            <a:xfrm rot="16200000">
              <a:off x="5849251" y="2120970"/>
              <a:ext cx="8374679" cy="4318830"/>
            </a:xfrm>
            <a:prstGeom prst="rect">
              <a:avLst/>
            </a:prstGeom>
            <a:solidFill>
              <a:schemeClr val="bg1"/>
            </a:solidFill>
          </xdr:spPr>
        </xdr:pic>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0</xdr:col>
      <xdr:colOff>85725</xdr:colOff>
      <xdr:row>14</xdr:row>
      <xdr:rowOff>28575</xdr:rowOff>
    </xdr:from>
    <xdr:to>
      <xdr:col>10</xdr:col>
      <xdr:colOff>723900</xdr:colOff>
      <xdr:row>39</xdr:row>
      <xdr:rowOff>85725</xdr:rowOff>
    </xdr:to>
    <xdr:graphicFrame macro="">
      <xdr:nvGraphicFramePr>
        <xdr:cNvPr id="2" name="Graphique 1">
          <a:extLst>
            <a:ext uri="{FF2B5EF4-FFF2-40B4-BE49-F238E27FC236}">
              <a16:creationId xmlns:a16="http://schemas.microsoft.com/office/drawing/2014/main" id="{00000000-0008-0000-01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720725</xdr:colOff>
      <xdr:row>0</xdr:row>
      <xdr:rowOff>44451</xdr:rowOff>
    </xdr:from>
    <xdr:to>
      <xdr:col>8</xdr:col>
      <xdr:colOff>187325</xdr:colOff>
      <xdr:row>2</xdr:row>
      <xdr:rowOff>101601</xdr:rowOff>
    </xdr:to>
    <xdr:sp macro="" textlink="">
      <xdr:nvSpPr>
        <xdr:cNvPr id="3" name="Rectangle 2">
          <a:extLst>
            <a:ext uri="{FF2B5EF4-FFF2-40B4-BE49-F238E27FC236}">
              <a16:creationId xmlns:a16="http://schemas.microsoft.com/office/drawing/2014/main" id="{00000000-0008-0000-0100-000003000000}"/>
            </a:ext>
          </a:extLst>
        </xdr:cNvPr>
        <xdr:cNvSpPr/>
      </xdr:nvSpPr>
      <xdr:spPr>
        <a:xfrm>
          <a:off x="4530725" y="44451"/>
          <a:ext cx="1752600" cy="438150"/>
        </a:xfrm>
        <a:prstGeom prst="wedgeRectCallout">
          <a:avLst>
            <a:gd name="adj1" fmla="val -65805"/>
            <a:gd name="adj2" fmla="val 112120"/>
          </a:avLst>
        </a:prstGeom>
        <a:solidFill>
          <a:schemeClr val="accent1">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CA" sz="1100"/>
            <a:t>Enter Sieve analysis result in this colomn</a:t>
          </a:r>
        </a:p>
      </xdr:txBody>
    </xdr:sp>
    <xdr:clientData/>
  </xdr:twoCellAnchor>
  <xdr:twoCellAnchor>
    <xdr:from>
      <xdr:col>8</xdr:col>
      <xdr:colOff>136525</xdr:colOff>
      <xdr:row>20</xdr:row>
      <xdr:rowOff>79375</xdr:rowOff>
    </xdr:from>
    <xdr:to>
      <xdr:col>10</xdr:col>
      <xdr:colOff>309563</xdr:colOff>
      <xdr:row>23</xdr:row>
      <xdr:rowOff>120523</xdr:rowOff>
    </xdr:to>
    <xdr:sp macro="" textlink="">
      <xdr:nvSpPr>
        <xdr:cNvPr id="4" name="Rectangle 3">
          <a:extLst>
            <a:ext uri="{FF2B5EF4-FFF2-40B4-BE49-F238E27FC236}">
              <a16:creationId xmlns:a16="http://schemas.microsoft.com/office/drawing/2014/main" id="{00000000-0008-0000-0100-000004000000}"/>
            </a:ext>
          </a:extLst>
        </xdr:cNvPr>
        <xdr:cNvSpPr/>
      </xdr:nvSpPr>
      <xdr:spPr>
        <a:xfrm>
          <a:off x="6232525" y="3913188"/>
          <a:ext cx="1697038" cy="612648"/>
        </a:xfrm>
        <a:prstGeom prst="wedgeRectCallout">
          <a:avLst>
            <a:gd name="adj1" fmla="val -107472"/>
            <a:gd name="adj2" fmla="val 187397"/>
          </a:avLst>
        </a:prstGeom>
        <a:solidFill>
          <a:schemeClr val="accent1">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CA" sz="1100"/>
            <a:t>Sand sample curve must </a:t>
          </a:r>
          <a:r>
            <a:rPr lang="fr-CA" sz="1100" baseline="0"/>
            <a:t> fall between MIN and MAX curves</a:t>
          </a:r>
          <a:endParaRPr lang="fr-CA" sz="1100"/>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400050</xdr:colOff>
          <xdr:row>2</xdr:row>
          <xdr:rowOff>733425</xdr:rowOff>
        </xdr:from>
        <xdr:to>
          <xdr:col>1</xdr:col>
          <xdr:colOff>8943975</xdr:colOff>
          <xdr:row>2</xdr:row>
          <xdr:rowOff>3057525</xdr:rowOff>
        </xdr:to>
        <xdr:sp macro="" textlink="">
          <xdr:nvSpPr>
            <xdr:cNvPr id="4097" name="Object 1" hidden="1">
              <a:extLst>
                <a:ext uri="{63B3BB69-23CF-44E3-9099-C40C66FF867C}">
                  <a14:compatExt spid="_x0000_s4097"/>
                </a:ext>
                <a:ext uri="{FF2B5EF4-FFF2-40B4-BE49-F238E27FC236}">
                  <a16:creationId xmlns:a16="http://schemas.microsoft.com/office/drawing/2014/main" id="{00000000-0008-0000-0300-0000011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342900</xdr:colOff>
          <xdr:row>3</xdr:row>
          <xdr:rowOff>447675</xdr:rowOff>
        </xdr:from>
        <xdr:to>
          <xdr:col>1</xdr:col>
          <xdr:colOff>8724900</xdr:colOff>
          <xdr:row>3</xdr:row>
          <xdr:rowOff>3362325</xdr:rowOff>
        </xdr:to>
        <xdr:sp macro="" textlink="">
          <xdr:nvSpPr>
            <xdr:cNvPr id="4098" name="Object 2" hidden="1">
              <a:extLst>
                <a:ext uri="{63B3BB69-23CF-44E3-9099-C40C66FF867C}">
                  <a14:compatExt spid="_x0000_s4098"/>
                </a:ext>
                <a:ext uri="{FF2B5EF4-FFF2-40B4-BE49-F238E27FC236}">
                  <a16:creationId xmlns:a16="http://schemas.microsoft.com/office/drawing/2014/main" id="{00000000-0008-0000-0300-0000021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514350</xdr:colOff>
          <xdr:row>4</xdr:row>
          <xdr:rowOff>228600</xdr:rowOff>
        </xdr:from>
        <xdr:to>
          <xdr:col>1</xdr:col>
          <xdr:colOff>8743950</xdr:colOff>
          <xdr:row>4</xdr:row>
          <xdr:rowOff>4276725</xdr:rowOff>
        </xdr:to>
        <xdr:sp macro="" textlink="">
          <xdr:nvSpPr>
            <xdr:cNvPr id="4099" name="Object 3" hidden="1">
              <a:extLst>
                <a:ext uri="{63B3BB69-23CF-44E3-9099-C40C66FF867C}">
                  <a14:compatExt spid="_x0000_s4099"/>
                </a:ext>
                <a:ext uri="{FF2B5EF4-FFF2-40B4-BE49-F238E27FC236}">
                  <a16:creationId xmlns:a16="http://schemas.microsoft.com/office/drawing/2014/main" id="{00000000-0008-0000-0300-0000031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1076325</xdr:colOff>
          <xdr:row>5</xdr:row>
          <xdr:rowOff>152400</xdr:rowOff>
        </xdr:from>
        <xdr:to>
          <xdr:col>1</xdr:col>
          <xdr:colOff>8020050</xdr:colOff>
          <xdr:row>5</xdr:row>
          <xdr:rowOff>4295775</xdr:rowOff>
        </xdr:to>
        <xdr:sp macro="" textlink="">
          <xdr:nvSpPr>
            <xdr:cNvPr id="4100" name="Object 4" hidden="1">
              <a:extLst>
                <a:ext uri="{63B3BB69-23CF-44E3-9099-C40C66FF867C}">
                  <a14:compatExt spid="_x0000_s4100"/>
                </a:ext>
                <a:ext uri="{FF2B5EF4-FFF2-40B4-BE49-F238E27FC236}">
                  <a16:creationId xmlns:a16="http://schemas.microsoft.com/office/drawing/2014/main" id="{00000000-0008-0000-0300-0000041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971550</xdr:colOff>
          <xdr:row>6</xdr:row>
          <xdr:rowOff>19050</xdr:rowOff>
        </xdr:from>
        <xdr:to>
          <xdr:col>1</xdr:col>
          <xdr:colOff>7915275</xdr:colOff>
          <xdr:row>6</xdr:row>
          <xdr:rowOff>4162425</xdr:rowOff>
        </xdr:to>
        <xdr:sp macro="" textlink="">
          <xdr:nvSpPr>
            <xdr:cNvPr id="4101" name="Object 7" hidden="1">
              <a:extLst>
                <a:ext uri="{63B3BB69-23CF-44E3-9099-C40C66FF867C}">
                  <a14:compatExt spid="_x0000_s4101"/>
                </a:ext>
                <a:ext uri="{FF2B5EF4-FFF2-40B4-BE49-F238E27FC236}">
                  <a16:creationId xmlns:a16="http://schemas.microsoft.com/office/drawing/2014/main" id="{00000000-0008-0000-0300-0000051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476250</xdr:colOff>
          <xdr:row>2</xdr:row>
          <xdr:rowOff>790575</xdr:rowOff>
        </xdr:from>
        <xdr:to>
          <xdr:col>2</xdr:col>
          <xdr:colOff>9020175</xdr:colOff>
          <xdr:row>2</xdr:row>
          <xdr:rowOff>3114675</xdr:rowOff>
        </xdr:to>
        <xdr:sp macro="" textlink="">
          <xdr:nvSpPr>
            <xdr:cNvPr id="4102" name="Object 8" hidden="1">
              <a:extLst>
                <a:ext uri="{63B3BB69-23CF-44E3-9099-C40C66FF867C}">
                  <a14:compatExt spid="_x0000_s4102"/>
                </a:ext>
                <a:ext uri="{FF2B5EF4-FFF2-40B4-BE49-F238E27FC236}">
                  <a16:creationId xmlns:a16="http://schemas.microsoft.com/office/drawing/2014/main" id="{00000000-0008-0000-0300-0000061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419100</xdr:colOff>
          <xdr:row>3</xdr:row>
          <xdr:rowOff>504825</xdr:rowOff>
        </xdr:from>
        <xdr:to>
          <xdr:col>2</xdr:col>
          <xdr:colOff>8801100</xdr:colOff>
          <xdr:row>3</xdr:row>
          <xdr:rowOff>3419475</xdr:rowOff>
        </xdr:to>
        <xdr:sp macro="" textlink="">
          <xdr:nvSpPr>
            <xdr:cNvPr id="4103" name="Object 9" hidden="1">
              <a:extLst>
                <a:ext uri="{63B3BB69-23CF-44E3-9099-C40C66FF867C}">
                  <a14:compatExt spid="_x0000_s4103"/>
                </a:ext>
                <a:ext uri="{FF2B5EF4-FFF2-40B4-BE49-F238E27FC236}">
                  <a16:creationId xmlns:a16="http://schemas.microsoft.com/office/drawing/2014/main" id="{00000000-0008-0000-0300-0000071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590550</xdr:colOff>
          <xdr:row>4</xdr:row>
          <xdr:rowOff>285750</xdr:rowOff>
        </xdr:from>
        <xdr:to>
          <xdr:col>2</xdr:col>
          <xdr:colOff>8820150</xdr:colOff>
          <xdr:row>4</xdr:row>
          <xdr:rowOff>4333875</xdr:rowOff>
        </xdr:to>
        <xdr:sp macro="" textlink="">
          <xdr:nvSpPr>
            <xdr:cNvPr id="4104" name="Object 10" hidden="1">
              <a:extLst>
                <a:ext uri="{63B3BB69-23CF-44E3-9099-C40C66FF867C}">
                  <a14:compatExt spid="_x0000_s4104"/>
                </a:ext>
                <a:ext uri="{FF2B5EF4-FFF2-40B4-BE49-F238E27FC236}">
                  <a16:creationId xmlns:a16="http://schemas.microsoft.com/office/drawing/2014/main" id="{00000000-0008-0000-0300-0000081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1152525</xdr:colOff>
          <xdr:row>5</xdr:row>
          <xdr:rowOff>209550</xdr:rowOff>
        </xdr:from>
        <xdr:to>
          <xdr:col>2</xdr:col>
          <xdr:colOff>8096250</xdr:colOff>
          <xdr:row>5</xdr:row>
          <xdr:rowOff>4352925</xdr:rowOff>
        </xdr:to>
        <xdr:sp macro="" textlink="">
          <xdr:nvSpPr>
            <xdr:cNvPr id="4105" name="Object 11" hidden="1">
              <a:extLst>
                <a:ext uri="{63B3BB69-23CF-44E3-9099-C40C66FF867C}">
                  <a14:compatExt spid="_x0000_s4105"/>
                </a:ext>
                <a:ext uri="{FF2B5EF4-FFF2-40B4-BE49-F238E27FC236}">
                  <a16:creationId xmlns:a16="http://schemas.microsoft.com/office/drawing/2014/main" id="{00000000-0008-0000-0300-0000091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1</xdr:row>
          <xdr:rowOff>1247775</xdr:rowOff>
        </xdr:from>
        <xdr:to>
          <xdr:col>2</xdr:col>
          <xdr:colOff>9410700</xdr:colOff>
          <xdr:row>1</xdr:row>
          <xdr:rowOff>2676525</xdr:rowOff>
        </xdr:to>
        <xdr:sp macro="" textlink="">
          <xdr:nvSpPr>
            <xdr:cNvPr id="4106" name="Object 12" hidden="1">
              <a:extLst>
                <a:ext uri="{63B3BB69-23CF-44E3-9099-C40C66FF867C}">
                  <a14:compatExt spid="_x0000_s4106"/>
                </a:ext>
                <a:ext uri="{FF2B5EF4-FFF2-40B4-BE49-F238E27FC236}">
                  <a16:creationId xmlns:a16="http://schemas.microsoft.com/office/drawing/2014/main" id="{00000000-0008-0000-0300-00000A1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1047750</xdr:colOff>
          <xdr:row>6</xdr:row>
          <xdr:rowOff>76200</xdr:rowOff>
        </xdr:from>
        <xdr:to>
          <xdr:col>2</xdr:col>
          <xdr:colOff>7991475</xdr:colOff>
          <xdr:row>6</xdr:row>
          <xdr:rowOff>4219575</xdr:rowOff>
        </xdr:to>
        <xdr:sp macro="" textlink="">
          <xdr:nvSpPr>
            <xdr:cNvPr id="4107" name="Object 13" hidden="1">
              <a:extLst>
                <a:ext uri="{63B3BB69-23CF-44E3-9099-C40C66FF867C}">
                  <a14:compatExt spid="_x0000_s4107"/>
                </a:ext>
                <a:ext uri="{FF2B5EF4-FFF2-40B4-BE49-F238E27FC236}">
                  <a16:creationId xmlns:a16="http://schemas.microsoft.com/office/drawing/2014/main" id="{00000000-0008-0000-0300-00000B1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95250</xdr:colOff>
          <xdr:row>1</xdr:row>
          <xdr:rowOff>1352550</xdr:rowOff>
        </xdr:from>
        <xdr:to>
          <xdr:col>1</xdr:col>
          <xdr:colOff>9296400</xdr:colOff>
          <xdr:row>1</xdr:row>
          <xdr:rowOff>2781300</xdr:rowOff>
        </xdr:to>
        <xdr:sp macro="" textlink="">
          <xdr:nvSpPr>
            <xdr:cNvPr id="4108" name="Object 14" hidden="1">
              <a:extLst>
                <a:ext uri="{63B3BB69-23CF-44E3-9099-C40C66FF867C}">
                  <a14:compatExt spid="_x0000_s4108"/>
                </a:ext>
                <a:ext uri="{FF2B5EF4-FFF2-40B4-BE49-F238E27FC236}">
                  <a16:creationId xmlns:a16="http://schemas.microsoft.com/office/drawing/2014/main" id="{00000000-0008-0000-0300-00000C1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205868</xdr:colOff>
          <xdr:row>3</xdr:row>
          <xdr:rowOff>34637</xdr:rowOff>
        </xdr:from>
        <xdr:to>
          <xdr:col>4</xdr:col>
          <xdr:colOff>205868</xdr:colOff>
          <xdr:row>4</xdr:row>
          <xdr:rowOff>34636</xdr:rowOff>
        </xdr:to>
        <xdr:pic>
          <xdr:nvPicPr>
            <xdr:cNvPr id="21" name="Picture 20">
              <a:extLst>
                <a:ext uri="{FF2B5EF4-FFF2-40B4-BE49-F238E27FC236}">
                  <a16:creationId xmlns:a16="http://schemas.microsoft.com/office/drawing/2014/main" id="{00000000-0008-0000-0300-000015000000}"/>
                </a:ext>
              </a:extLst>
            </xdr:cNvPr>
            <xdr:cNvPicPr>
              <a:picLocks noChangeAspect="1" noChangeArrowheads="1"/>
              <a:extLst>
                <a:ext uri="{84589F7E-364E-4C9E-8A38-B11213B215E9}">
                  <a14:cameraTool cellRange="PlanLookUp" spid="_x0000_s4212"/>
                </a:ext>
              </a:extLst>
            </xdr:cNvPicPr>
          </xdr:nvPicPr>
          <xdr:blipFill>
            <a:blip xmlns:r="http://schemas.openxmlformats.org/officeDocument/2006/relationships" r:embed="rId1"/>
            <a:srcRect/>
            <a:stretch>
              <a:fillRect/>
            </a:stretch>
          </xdr:blipFill>
          <xdr:spPr bwMode="auto">
            <a:xfrm>
              <a:off x="20104459" y="9680864"/>
              <a:ext cx="9525000" cy="4520045"/>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28575</xdr:colOff>
          <xdr:row>3</xdr:row>
          <xdr:rowOff>1047750</xdr:rowOff>
        </xdr:from>
        <xdr:to>
          <xdr:col>1</xdr:col>
          <xdr:colOff>8705850</xdr:colOff>
          <xdr:row>3</xdr:row>
          <xdr:rowOff>3381375</xdr:rowOff>
        </xdr:to>
        <xdr:sp macro="" textlink="">
          <xdr:nvSpPr>
            <xdr:cNvPr id="5123" name="Object 3" hidden="1">
              <a:extLst>
                <a:ext uri="{63B3BB69-23CF-44E3-9099-C40C66FF867C}">
                  <a14:compatExt spid="_x0000_s5123"/>
                </a:ext>
                <a:ext uri="{FF2B5EF4-FFF2-40B4-BE49-F238E27FC236}">
                  <a16:creationId xmlns:a16="http://schemas.microsoft.com/office/drawing/2014/main" id="{00000000-0008-0000-0400-0000031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xdr:row>
          <xdr:rowOff>0</xdr:rowOff>
        </xdr:from>
        <xdr:to>
          <xdr:col>7</xdr:col>
          <xdr:colOff>0</xdr:colOff>
          <xdr:row>3</xdr:row>
          <xdr:rowOff>1606</xdr:rowOff>
        </xdr:to>
        <xdr:pic>
          <xdr:nvPicPr>
            <xdr:cNvPr id="9" name="Picture 8">
              <a:extLst>
                <a:ext uri="{FF2B5EF4-FFF2-40B4-BE49-F238E27FC236}">
                  <a16:creationId xmlns:a16="http://schemas.microsoft.com/office/drawing/2014/main" id="{00000000-0008-0000-0400-000009000000}"/>
                </a:ext>
              </a:extLst>
            </xdr:cNvPr>
            <xdr:cNvPicPr>
              <a:picLocks noChangeAspect="1" noChangeArrowheads="1"/>
              <a:extLst>
                <a:ext uri="{84589F7E-364E-4C9E-8A38-B11213B215E9}">
                  <a14:cameraTool cellRange="CrossLookUp" spid="_x0000_s5342"/>
                </a:ext>
              </a:extLst>
            </xdr:cNvPicPr>
          </xdr:nvPicPr>
          <xdr:blipFill>
            <a:blip xmlns:r="http://schemas.openxmlformats.org/officeDocument/2006/relationships" r:embed="rId1"/>
            <a:srcRect/>
            <a:stretch>
              <a:fillRect/>
            </a:stretch>
          </xdr:blipFill>
          <xdr:spPr bwMode="auto">
            <a:xfrm>
              <a:off x="10131136" y="4710545"/>
              <a:ext cx="9525000" cy="452004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123825</xdr:colOff>
          <xdr:row>1</xdr:row>
          <xdr:rowOff>990600</xdr:rowOff>
        </xdr:from>
        <xdr:to>
          <xdr:col>2</xdr:col>
          <xdr:colOff>8896350</xdr:colOff>
          <xdr:row>1</xdr:row>
          <xdr:rowOff>3657600</xdr:rowOff>
        </xdr:to>
        <xdr:sp macro="" textlink="">
          <xdr:nvSpPr>
            <xdr:cNvPr id="5134" name="Object 14" hidden="1">
              <a:extLst>
                <a:ext uri="{63B3BB69-23CF-44E3-9099-C40C66FF867C}">
                  <a14:compatExt spid="_x0000_s5134"/>
                </a:ext>
                <a:ext uri="{FF2B5EF4-FFF2-40B4-BE49-F238E27FC236}">
                  <a16:creationId xmlns:a16="http://schemas.microsoft.com/office/drawing/2014/main" id="{00000000-0008-0000-0400-00000E1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552450</xdr:colOff>
          <xdr:row>1</xdr:row>
          <xdr:rowOff>571500</xdr:rowOff>
        </xdr:from>
        <xdr:to>
          <xdr:col>1</xdr:col>
          <xdr:colOff>8239125</xdr:colOff>
          <xdr:row>1</xdr:row>
          <xdr:rowOff>3876675</xdr:rowOff>
        </xdr:to>
        <xdr:sp macro="" textlink="">
          <xdr:nvSpPr>
            <xdr:cNvPr id="5137" name="Object 17" hidden="1">
              <a:extLst>
                <a:ext uri="{63B3BB69-23CF-44E3-9099-C40C66FF867C}">
                  <a14:compatExt spid="_x0000_s5137"/>
                </a:ext>
                <a:ext uri="{FF2B5EF4-FFF2-40B4-BE49-F238E27FC236}">
                  <a16:creationId xmlns:a16="http://schemas.microsoft.com/office/drawing/2014/main" id="{00000000-0008-0000-0400-0000111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xdr:row>
          <xdr:rowOff>1000125</xdr:rowOff>
        </xdr:from>
        <xdr:to>
          <xdr:col>3</xdr:col>
          <xdr:colOff>9410700</xdr:colOff>
          <xdr:row>1</xdr:row>
          <xdr:rowOff>2790825</xdr:rowOff>
        </xdr:to>
        <xdr:sp macro="" textlink="">
          <xdr:nvSpPr>
            <xdr:cNvPr id="5138" name="Object 18" hidden="1">
              <a:extLst>
                <a:ext uri="{63B3BB69-23CF-44E3-9099-C40C66FF867C}">
                  <a14:compatExt spid="_x0000_s5138"/>
                </a:ext>
                <a:ext uri="{FF2B5EF4-FFF2-40B4-BE49-F238E27FC236}">
                  <a16:creationId xmlns:a16="http://schemas.microsoft.com/office/drawing/2014/main" id="{00000000-0008-0000-0400-0000121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133350</xdr:colOff>
          <xdr:row>1</xdr:row>
          <xdr:rowOff>1066800</xdr:rowOff>
        </xdr:from>
        <xdr:to>
          <xdr:col>4</xdr:col>
          <xdr:colOff>9477375</xdr:colOff>
          <xdr:row>1</xdr:row>
          <xdr:rowOff>2857500</xdr:rowOff>
        </xdr:to>
        <xdr:sp macro="" textlink="">
          <xdr:nvSpPr>
            <xdr:cNvPr id="5139" name="Object 19" hidden="1">
              <a:extLst>
                <a:ext uri="{63B3BB69-23CF-44E3-9099-C40C66FF867C}">
                  <a14:compatExt spid="_x0000_s5139"/>
                </a:ext>
                <a:ext uri="{FF2B5EF4-FFF2-40B4-BE49-F238E27FC236}">
                  <a16:creationId xmlns:a16="http://schemas.microsoft.com/office/drawing/2014/main" id="{00000000-0008-0000-0400-0000131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400050</xdr:colOff>
          <xdr:row>2</xdr:row>
          <xdr:rowOff>1362075</xdr:rowOff>
        </xdr:from>
        <xdr:to>
          <xdr:col>2</xdr:col>
          <xdr:colOff>8753475</xdr:colOff>
          <xdr:row>2</xdr:row>
          <xdr:rowOff>3467100</xdr:rowOff>
        </xdr:to>
        <xdr:sp macro="" textlink="">
          <xdr:nvSpPr>
            <xdr:cNvPr id="5141" name="Object 21" hidden="1">
              <a:extLst>
                <a:ext uri="{63B3BB69-23CF-44E3-9099-C40C66FF867C}">
                  <a14:compatExt spid="_x0000_s5141"/>
                </a:ext>
                <a:ext uri="{FF2B5EF4-FFF2-40B4-BE49-F238E27FC236}">
                  <a16:creationId xmlns:a16="http://schemas.microsoft.com/office/drawing/2014/main" id="{00000000-0008-0000-0400-0000151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714375</xdr:colOff>
          <xdr:row>2</xdr:row>
          <xdr:rowOff>914400</xdr:rowOff>
        </xdr:from>
        <xdr:to>
          <xdr:col>1</xdr:col>
          <xdr:colOff>7686675</xdr:colOff>
          <xdr:row>2</xdr:row>
          <xdr:rowOff>3552825</xdr:rowOff>
        </xdr:to>
        <xdr:sp macro="" textlink="">
          <xdr:nvSpPr>
            <xdr:cNvPr id="5142" name="Object 22" hidden="1">
              <a:extLst>
                <a:ext uri="{63B3BB69-23CF-44E3-9099-C40C66FF867C}">
                  <a14:compatExt spid="_x0000_s5142"/>
                </a:ext>
                <a:ext uri="{FF2B5EF4-FFF2-40B4-BE49-F238E27FC236}">
                  <a16:creationId xmlns:a16="http://schemas.microsoft.com/office/drawing/2014/main" id="{00000000-0008-0000-0400-0000161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2</xdr:row>
          <xdr:rowOff>1162050</xdr:rowOff>
        </xdr:from>
        <xdr:to>
          <xdr:col>3</xdr:col>
          <xdr:colOff>9315450</xdr:colOff>
          <xdr:row>2</xdr:row>
          <xdr:rowOff>2809875</xdr:rowOff>
        </xdr:to>
        <xdr:sp macro="" textlink="">
          <xdr:nvSpPr>
            <xdr:cNvPr id="5146" name="Object 26" hidden="1">
              <a:extLst>
                <a:ext uri="{63B3BB69-23CF-44E3-9099-C40C66FF867C}">
                  <a14:compatExt spid="_x0000_s5146"/>
                </a:ext>
                <a:ext uri="{FF2B5EF4-FFF2-40B4-BE49-F238E27FC236}">
                  <a16:creationId xmlns:a16="http://schemas.microsoft.com/office/drawing/2014/main" id="{00000000-0008-0000-0400-00001A1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238125</xdr:colOff>
          <xdr:row>2</xdr:row>
          <xdr:rowOff>1419225</xdr:rowOff>
        </xdr:from>
        <xdr:to>
          <xdr:col>4</xdr:col>
          <xdr:colOff>9486900</xdr:colOff>
          <xdr:row>2</xdr:row>
          <xdr:rowOff>3067050</xdr:rowOff>
        </xdr:to>
        <xdr:sp macro="" textlink="">
          <xdr:nvSpPr>
            <xdr:cNvPr id="5147" name="Object 27" hidden="1">
              <a:extLst>
                <a:ext uri="{63B3BB69-23CF-44E3-9099-C40C66FF867C}">
                  <a14:compatExt spid="_x0000_s5147"/>
                </a:ext>
                <a:ext uri="{FF2B5EF4-FFF2-40B4-BE49-F238E27FC236}">
                  <a16:creationId xmlns:a16="http://schemas.microsoft.com/office/drawing/2014/main" id="{00000000-0008-0000-0400-00001B1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104775</xdr:colOff>
          <xdr:row>3</xdr:row>
          <xdr:rowOff>1123950</xdr:rowOff>
        </xdr:from>
        <xdr:to>
          <xdr:col>2</xdr:col>
          <xdr:colOff>9477375</xdr:colOff>
          <xdr:row>3</xdr:row>
          <xdr:rowOff>2933700</xdr:rowOff>
        </xdr:to>
        <xdr:sp macro="" textlink="">
          <xdr:nvSpPr>
            <xdr:cNvPr id="5158" name="Object 38" hidden="1">
              <a:extLst>
                <a:ext uri="{63B3BB69-23CF-44E3-9099-C40C66FF867C}">
                  <a14:compatExt spid="_x0000_s5158"/>
                </a:ext>
                <a:ext uri="{FF2B5EF4-FFF2-40B4-BE49-F238E27FC236}">
                  <a16:creationId xmlns:a16="http://schemas.microsoft.com/office/drawing/2014/main" id="{00000000-0008-0000-0400-0000261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85725</xdr:colOff>
          <xdr:row>3</xdr:row>
          <xdr:rowOff>952500</xdr:rowOff>
        </xdr:from>
        <xdr:to>
          <xdr:col>3</xdr:col>
          <xdr:colOff>9477375</xdr:colOff>
          <xdr:row>3</xdr:row>
          <xdr:rowOff>2686050</xdr:rowOff>
        </xdr:to>
        <xdr:sp macro="" textlink="">
          <xdr:nvSpPr>
            <xdr:cNvPr id="5159" name="Object 39" hidden="1">
              <a:extLst>
                <a:ext uri="{63B3BB69-23CF-44E3-9099-C40C66FF867C}">
                  <a14:compatExt spid="_x0000_s5159"/>
                </a:ext>
                <a:ext uri="{FF2B5EF4-FFF2-40B4-BE49-F238E27FC236}">
                  <a16:creationId xmlns:a16="http://schemas.microsoft.com/office/drawing/2014/main" id="{00000000-0008-0000-0400-0000271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3</xdr:row>
          <xdr:rowOff>1019175</xdr:rowOff>
        </xdr:from>
        <xdr:to>
          <xdr:col>4</xdr:col>
          <xdr:colOff>9420225</xdr:colOff>
          <xdr:row>3</xdr:row>
          <xdr:rowOff>2600325</xdr:rowOff>
        </xdr:to>
        <xdr:sp macro="" textlink="">
          <xdr:nvSpPr>
            <xdr:cNvPr id="5160" name="Object 40" hidden="1">
              <a:extLst>
                <a:ext uri="{63B3BB69-23CF-44E3-9099-C40C66FF867C}">
                  <a14:compatExt spid="_x0000_s5160"/>
                </a:ext>
                <a:ext uri="{FF2B5EF4-FFF2-40B4-BE49-F238E27FC236}">
                  <a16:creationId xmlns:a16="http://schemas.microsoft.com/office/drawing/2014/main" id="{00000000-0008-0000-0400-0000281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xdr:row>
          <xdr:rowOff>1371600</xdr:rowOff>
        </xdr:from>
        <xdr:to>
          <xdr:col>2</xdr:col>
          <xdr:colOff>9448800</xdr:colOff>
          <xdr:row>4</xdr:row>
          <xdr:rowOff>3009900</xdr:rowOff>
        </xdr:to>
        <xdr:sp macro="" textlink="">
          <xdr:nvSpPr>
            <xdr:cNvPr id="5162" name="Object 42" hidden="1">
              <a:extLst>
                <a:ext uri="{63B3BB69-23CF-44E3-9099-C40C66FF867C}">
                  <a14:compatExt spid="_x0000_s5162"/>
                </a:ext>
                <a:ext uri="{FF2B5EF4-FFF2-40B4-BE49-F238E27FC236}">
                  <a16:creationId xmlns:a16="http://schemas.microsoft.com/office/drawing/2014/main" id="{00000000-0008-0000-0400-00002A1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4</xdr:row>
          <xdr:rowOff>1285875</xdr:rowOff>
        </xdr:from>
        <xdr:to>
          <xdr:col>1</xdr:col>
          <xdr:colOff>9448800</xdr:colOff>
          <xdr:row>4</xdr:row>
          <xdr:rowOff>3467100</xdr:rowOff>
        </xdr:to>
        <xdr:sp macro="" textlink="">
          <xdr:nvSpPr>
            <xdr:cNvPr id="5163" name="Object 43" hidden="1">
              <a:extLst>
                <a:ext uri="{63B3BB69-23CF-44E3-9099-C40C66FF867C}">
                  <a14:compatExt spid="_x0000_s5163"/>
                </a:ext>
                <a:ext uri="{FF2B5EF4-FFF2-40B4-BE49-F238E27FC236}">
                  <a16:creationId xmlns:a16="http://schemas.microsoft.com/office/drawing/2014/main" id="{00000000-0008-0000-0400-00002B1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4</xdr:row>
          <xdr:rowOff>1285875</xdr:rowOff>
        </xdr:from>
        <xdr:to>
          <xdr:col>4</xdr:col>
          <xdr:colOff>9458325</xdr:colOff>
          <xdr:row>4</xdr:row>
          <xdr:rowOff>2686050</xdr:rowOff>
        </xdr:to>
        <xdr:sp macro="" textlink="">
          <xdr:nvSpPr>
            <xdr:cNvPr id="5166" name="Object 46" hidden="1">
              <a:extLst>
                <a:ext uri="{63B3BB69-23CF-44E3-9099-C40C66FF867C}">
                  <a14:compatExt spid="_x0000_s5166"/>
                </a:ext>
                <a:ext uri="{FF2B5EF4-FFF2-40B4-BE49-F238E27FC236}">
                  <a16:creationId xmlns:a16="http://schemas.microsoft.com/office/drawing/2014/main" id="{00000000-0008-0000-0400-00002E1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5</xdr:row>
          <xdr:rowOff>1209675</xdr:rowOff>
        </xdr:from>
        <xdr:to>
          <xdr:col>1</xdr:col>
          <xdr:colOff>9477375</xdr:colOff>
          <xdr:row>5</xdr:row>
          <xdr:rowOff>3028950</xdr:rowOff>
        </xdr:to>
        <xdr:sp macro="" textlink="">
          <xdr:nvSpPr>
            <xdr:cNvPr id="5168" name="Object 48" hidden="1">
              <a:extLst>
                <a:ext uri="{63B3BB69-23CF-44E3-9099-C40C66FF867C}">
                  <a14:compatExt spid="_x0000_s5168"/>
                </a:ext>
                <a:ext uri="{FF2B5EF4-FFF2-40B4-BE49-F238E27FC236}">
                  <a16:creationId xmlns:a16="http://schemas.microsoft.com/office/drawing/2014/main" id="{00000000-0008-0000-0400-0000301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5</xdr:row>
          <xdr:rowOff>1190625</xdr:rowOff>
        </xdr:from>
        <xdr:to>
          <xdr:col>3</xdr:col>
          <xdr:colOff>19050</xdr:colOff>
          <xdr:row>5</xdr:row>
          <xdr:rowOff>2600325</xdr:rowOff>
        </xdr:to>
        <xdr:sp macro="" textlink="">
          <xdr:nvSpPr>
            <xdr:cNvPr id="5170" name="Object 50" hidden="1">
              <a:extLst>
                <a:ext uri="{63B3BB69-23CF-44E3-9099-C40C66FF867C}">
                  <a14:compatExt spid="_x0000_s5170"/>
                </a:ext>
                <a:ext uri="{FF2B5EF4-FFF2-40B4-BE49-F238E27FC236}">
                  <a16:creationId xmlns:a16="http://schemas.microsoft.com/office/drawing/2014/main" id="{00000000-0008-0000-0400-0000321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5</xdr:row>
          <xdr:rowOff>1419225</xdr:rowOff>
        </xdr:from>
        <xdr:to>
          <xdr:col>4</xdr:col>
          <xdr:colOff>28575</xdr:colOff>
          <xdr:row>5</xdr:row>
          <xdr:rowOff>2733675</xdr:rowOff>
        </xdr:to>
        <xdr:sp macro="" textlink="">
          <xdr:nvSpPr>
            <xdr:cNvPr id="5173" name="Object 53" hidden="1">
              <a:extLst>
                <a:ext uri="{63B3BB69-23CF-44E3-9099-C40C66FF867C}">
                  <a14:compatExt spid="_x0000_s5173"/>
                </a:ext>
                <a:ext uri="{FF2B5EF4-FFF2-40B4-BE49-F238E27FC236}">
                  <a16:creationId xmlns:a16="http://schemas.microsoft.com/office/drawing/2014/main" id="{00000000-0008-0000-0400-0000351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5</xdr:row>
          <xdr:rowOff>714375</xdr:rowOff>
        </xdr:from>
        <xdr:to>
          <xdr:col>4</xdr:col>
          <xdr:colOff>9420225</xdr:colOff>
          <xdr:row>5</xdr:row>
          <xdr:rowOff>1943100</xdr:rowOff>
        </xdr:to>
        <xdr:sp macro="" textlink="">
          <xdr:nvSpPr>
            <xdr:cNvPr id="5175" name="Object 55" hidden="1">
              <a:extLst>
                <a:ext uri="{63B3BB69-23CF-44E3-9099-C40C66FF867C}">
                  <a14:compatExt spid="_x0000_s5175"/>
                </a:ext>
                <a:ext uri="{FF2B5EF4-FFF2-40B4-BE49-F238E27FC236}">
                  <a16:creationId xmlns:a16="http://schemas.microsoft.com/office/drawing/2014/main" id="{00000000-0008-0000-0400-0000371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4</xdr:row>
          <xdr:rowOff>1333500</xdr:rowOff>
        </xdr:from>
        <xdr:to>
          <xdr:col>4</xdr:col>
          <xdr:colOff>9525</xdr:colOff>
          <xdr:row>4</xdr:row>
          <xdr:rowOff>2686050</xdr:rowOff>
        </xdr:to>
        <xdr:sp macro="" textlink="">
          <xdr:nvSpPr>
            <xdr:cNvPr id="5177" name="Object 57" hidden="1">
              <a:extLst>
                <a:ext uri="{63B3BB69-23CF-44E3-9099-C40C66FF867C}">
                  <a14:compatExt spid="_x0000_s5177"/>
                </a:ext>
                <a:ext uri="{FF2B5EF4-FFF2-40B4-BE49-F238E27FC236}">
                  <a16:creationId xmlns:a16="http://schemas.microsoft.com/office/drawing/2014/main" id="{00000000-0008-0000-0400-0000391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95250</xdr:colOff>
          <xdr:row>6</xdr:row>
          <xdr:rowOff>1209675</xdr:rowOff>
        </xdr:from>
        <xdr:to>
          <xdr:col>1</xdr:col>
          <xdr:colOff>9382125</xdr:colOff>
          <xdr:row>6</xdr:row>
          <xdr:rowOff>2762250</xdr:rowOff>
        </xdr:to>
        <xdr:sp macro="" textlink="">
          <xdr:nvSpPr>
            <xdr:cNvPr id="5181" name="Object 61" hidden="1">
              <a:extLst>
                <a:ext uri="{63B3BB69-23CF-44E3-9099-C40C66FF867C}">
                  <a14:compatExt spid="_x0000_s5181"/>
                </a:ext>
                <a:ext uri="{FF2B5EF4-FFF2-40B4-BE49-F238E27FC236}">
                  <a16:creationId xmlns:a16="http://schemas.microsoft.com/office/drawing/2014/main" id="{00000000-0008-0000-0400-00003D1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6</xdr:row>
          <xdr:rowOff>1123950</xdr:rowOff>
        </xdr:from>
        <xdr:to>
          <xdr:col>2</xdr:col>
          <xdr:colOff>9467850</xdr:colOff>
          <xdr:row>6</xdr:row>
          <xdr:rowOff>2476500</xdr:rowOff>
        </xdr:to>
        <xdr:sp macro="" textlink="">
          <xdr:nvSpPr>
            <xdr:cNvPr id="5183" name="Object 63" hidden="1">
              <a:extLst>
                <a:ext uri="{63B3BB69-23CF-44E3-9099-C40C66FF867C}">
                  <a14:compatExt spid="_x0000_s5183"/>
                </a:ext>
                <a:ext uri="{FF2B5EF4-FFF2-40B4-BE49-F238E27FC236}">
                  <a16:creationId xmlns:a16="http://schemas.microsoft.com/office/drawing/2014/main" id="{00000000-0008-0000-0400-00003F1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6</xdr:row>
          <xdr:rowOff>1428750</xdr:rowOff>
        </xdr:from>
        <xdr:to>
          <xdr:col>3</xdr:col>
          <xdr:colOff>9448800</xdr:colOff>
          <xdr:row>6</xdr:row>
          <xdr:rowOff>2714625</xdr:rowOff>
        </xdr:to>
        <xdr:sp macro="" textlink="">
          <xdr:nvSpPr>
            <xdr:cNvPr id="5185" name="Object 65" hidden="1">
              <a:extLst>
                <a:ext uri="{63B3BB69-23CF-44E3-9099-C40C66FF867C}">
                  <a14:compatExt spid="_x0000_s5185"/>
                </a:ext>
                <a:ext uri="{FF2B5EF4-FFF2-40B4-BE49-F238E27FC236}">
                  <a16:creationId xmlns:a16="http://schemas.microsoft.com/office/drawing/2014/main" id="{00000000-0008-0000-0400-0000411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6</xdr:row>
          <xdr:rowOff>1552575</xdr:rowOff>
        </xdr:from>
        <xdr:to>
          <xdr:col>4</xdr:col>
          <xdr:colOff>9448800</xdr:colOff>
          <xdr:row>6</xdr:row>
          <xdr:rowOff>2781300</xdr:rowOff>
        </xdr:to>
        <xdr:sp macro="" textlink="">
          <xdr:nvSpPr>
            <xdr:cNvPr id="5187" name="Object 67" hidden="1">
              <a:extLst>
                <a:ext uri="{63B3BB69-23CF-44E3-9099-C40C66FF867C}">
                  <a14:compatExt spid="_x0000_s5187"/>
                </a:ext>
                <a:ext uri="{FF2B5EF4-FFF2-40B4-BE49-F238E27FC236}">
                  <a16:creationId xmlns:a16="http://schemas.microsoft.com/office/drawing/2014/main" id="{00000000-0008-0000-0400-0000431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400050</xdr:colOff>
          <xdr:row>10</xdr:row>
          <xdr:rowOff>0</xdr:rowOff>
        </xdr:from>
        <xdr:to>
          <xdr:col>3</xdr:col>
          <xdr:colOff>3181350</xdr:colOff>
          <xdr:row>10</xdr:row>
          <xdr:rowOff>857250</xdr:rowOff>
        </xdr:to>
        <xdr:sp macro="" textlink="">
          <xdr:nvSpPr>
            <xdr:cNvPr id="7169" name="Object 1" hidden="1">
              <a:extLst>
                <a:ext uri="{63B3BB69-23CF-44E3-9099-C40C66FF867C}">
                  <a14:compatExt spid="_x0000_s7169"/>
                </a:ext>
                <a:ext uri="{FF2B5EF4-FFF2-40B4-BE49-F238E27FC236}">
                  <a16:creationId xmlns:a16="http://schemas.microsoft.com/office/drawing/2014/main" id="{00000000-0008-0000-0500-0000011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866775</xdr:colOff>
          <xdr:row>12</xdr:row>
          <xdr:rowOff>114300</xdr:rowOff>
        </xdr:from>
        <xdr:to>
          <xdr:col>3</xdr:col>
          <xdr:colOff>2457450</xdr:colOff>
          <xdr:row>12</xdr:row>
          <xdr:rowOff>819150</xdr:rowOff>
        </xdr:to>
        <xdr:sp macro="" textlink="">
          <xdr:nvSpPr>
            <xdr:cNvPr id="7170" name="Object 2" hidden="1">
              <a:extLst>
                <a:ext uri="{63B3BB69-23CF-44E3-9099-C40C66FF867C}">
                  <a14:compatExt spid="_x0000_s7170"/>
                </a:ext>
                <a:ext uri="{FF2B5EF4-FFF2-40B4-BE49-F238E27FC236}">
                  <a16:creationId xmlns:a16="http://schemas.microsoft.com/office/drawing/2014/main" id="{00000000-0008-0000-0500-0000021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95250</xdr:colOff>
          <xdr:row>7</xdr:row>
          <xdr:rowOff>76200</xdr:rowOff>
        </xdr:from>
        <xdr:to>
          <xdr:col>3</xdr:col>
          <xdr:colOff>3724275</xdr:colOff>
          <xdr:row>7</xdr:row>
          <xdr:rowOff>790575</xdr:rowOff>
        </xdr:to>
        <xdr:sp macro="" textlink="">
          <xdr:nvSpPr>
            <xdr:cNvPr id="7171" name="Object 3" hidden="1">
              <a:extLst>
                <a:ext uri="{63B3BB69-23CF-44E3-9099-C40C66FF867C}">
                  <a14:compatExt spid="_x0000_s7171"/>
                </a:ext>
                <a:ext uri="{FF2B5EF4-FFF2-40B4-BE49-F238E27FC236}">
                  <a16:creationId xmlns:a16="http://schemas.microsoft.com/office/drawing/2014/main" id="{00000000-0008-0000-0500-0000031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3</xdr:row>
          <xdr:rowOff>142875</xdr:rowOff>
        </xdr:from>
        <xdr:to>
          <xdr:col>3</xdr:col>
          <xdr:colOff>3600450</xdr:colOff>
          <xdr:row>3</xdr:row>
          <xdr:rowOff>828675</xdr:rowOff>
        </xdr:to>
        <xdr:sp macro="" textlink="">
          <xdr:nvSpPr>
            <xdr:cNvPr id="7172" name="Object 4" hidden="1">
              <a:extLst>
                <a:ext uri="{63B3BB69-23CF-44E3-9099-C40C66FF867C}">
                  <a14:compatExt spid="_x0000_s7172"/>
                </a:ext>
                <a:ext uri="{FF2B5EF4-FFF2-40B4-BE49-F238E27FC236}">
                  <a16:creationId xmlns:a16="http://schemas.microsoft.com/office/drawing/2014/main" id="{00000000-0008-0000-0500-0000041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4</xdr:row>
          <xdr:rowOff>142875</xdr:rowOff>
        </xdr:from>
        <xdr:to>
          <xdr:col>3</xdr:col>
          <xdr:colOff>3590925</xdr:colOff>
          <xdr:row>4</xdr:row>
          <xdr:rowOff>828675</xdr:rowOff>
        </xdr:to>
        <xdr:sp macro="" textlink="">
          <xdr:nvSpPr>
            <xdr:cNvPr id="7173" name="Object 5" hidden="1">
              <a:extLst>
                <a:ext uri="{63B3BB69-23CF-44E3-9099-C40C66FF867C}">
                  <a14:compatExt spid="_x0000_s7173"/>
                </a:ext>
                <a:ext uri="{FF2B5EF4-FFF2-40B4-BE49-F238E27FC236}">
                  <a16:creationId xmlns:a16="http://schemas.microsoft.com/office/drawing/2014/main" id="{00000000-0008-0000-0500-0000051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5</xdr:row>
          <xdr:rowOff>142875</xdr:rowOff>
        </xdr:from>
        <xdr:to>
          <xdr:col>3</xdr:col>
          <xdr:colOff>3590925</xdr:colOff>
          <xdr:row>5</xdr:row>
          <xdr:rowOff>828675</xdr:rowOff>
        </xdr:to>
        <xdr:sp macro="" textlink="">
          <xdr:nvSpPr>
            <xdr:cNvPr id="7174" name="Object 6" hidden="1">
              <a:extLst>
                <a:ext uri="{63B3BB69-23CF-44E3-9099-C40C66FF867C}">
                  <a14:compatExt spid="_x0000_s7174"/>
                </a:ext>
                <a:ext uri="{FF2B5EF4-FFF2-40B4-BE49-F238E27FC236}">
                  <a16:creationId xmlns:a16="http://schemas.microsoft.com/office/drawing/2014/main" id="{00000000-0008-0000-0500-0000061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6</xdr:row>
          <xdr:rowOff>142875</xdr:rowOff>
        </xdr:from>
        <xdr:to>
          <xdr:col>3</xdr:col>
          <xdr:colOff>3590925</xdr:colOff>
          <xdr:row>6</xdr:row>
          <xdr:rowOff>828675</xdr:rowOff>
        </xdr:to>
        <xdr:sp macro="" textlink="">
          <xdr:nvSpPr>
            <xdr:cNvPr id="7175" name="Object 7" hidden="1">
              <a:extLst>
                <a:ext uri="{63B3BB69-23CF-44E3-9099-C40C66FF867C}">
                  <a14:compatExt spid="_x0000_s7175"/>
                </a:ext>
                <a:ext uri="{FF2B5EF4-FFF2-40B4-BE49-F238E27FC236}">
                  <a16:creationId xmlns:a16="http://schemas.microsoft.com/office/drawing/2014/main" id="{00000000-0008-0000-0500-0000071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95250</xdr:colOff>
          <xdr:row>8</xdr:row>
          <xdr:rowOff>76200</xdr:rowOff>
        </xdr:from>
        <xdr:to>
          <xdr:col>3</xdr:col>
          <xdr:colOff>3724275</xdr:colOff>
          <xdr:row>8</xdr:row>
          <xdr:rowOff>790575</xdr:rowOff>
        </xdr:to>
        <xdr:sp macro="" textlink="">
          <xdr:nvSpPr>
            <xdr:cNvPr id="7176" name="Object 8" hidden="1">
              <a:extLst>
                <a:ext uri="{63B3BB69-23CF-44E3-9099-C40C66FF867C}">
                  <a14:compatExt spid="_x0000_s7176"/>
                </a:ext>
                <a:ext uri="{FF2B5EF4-FFF2-40B4-BE49-F238E27FC236}">
                  <a16:creationId xmlns:a16="http://schemas.microsoft.com/office/drawing/2014/main" id="{00000000-0008-0000-0500-0000081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9</xdr:row>
          <xdr:rowOff>76200</xdr:rowOff>
        </xdr:from>
        <xdr:to>
          <xdr:col>3</xdr:col>
          <xdr:colOff>3676650</xdr:colOff>
          <xdr:row>9</xdr:row>
          <xdr:rowOff>790575</xdr:rowOff>
        </xdr:to>
        <xdr:sp macro="" textlink="">
          <xdr:nvSpPr>
            <xdr:cNvPr id="7177" name="Object 9" hidden="1">
              <a:extLst>
                <a:ext uri="{63B3BB69-23CF-44E3-9099-C40C66FF867C}">
                  <a14:compatExt spid="_x0000_s7177"/>
                </a:ext>
                <a:ext uri="{FF2B5EF4-FFF2-40B4-BE49-F238E27FC236}">
                  <a16:creationId xmlns:a16="http://schemas.microsoft.com/office/drawing/2014/main" id="{00000000-0008-0000-0500-0000091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409575</xdr:colOff>
          <xdr:row>10</xdr:row>
          <xdr:rowOff>866775</xdr:rowOff>
        </xdr:from>
        <xdr:to>
          <xdr:col>3</xdr:col>
          <xdr:colOff>3181350</xdr:colOff>
          <xdr:row>11</xdr:row>
          <xdr:rowOff>847725</xdr:rowOff>
        </xdr:to>
        <xdr:sp macro="" textlink="">
          <xdr:nvSpPr>
            <xdr:cNvPr id="7178" name="Object 10" hidden="1">
              <a:extLst>
                <a:ext uri="{63B3BB69-23CF-44E3-9099-C40C66FF867C}">
                  <a14:compatExt spid="_x0000_s7178"/>
                </a:ext>
                <a:ext uri="{FF2B5EF4-FFF2-40B4-BE49-F238E27FC236}">
                  <a16:creationId xmlns:a16="http://schemas.microsoft.com/office/drawing/2014/main" id="{00000000-0008-0000-0500-00000A1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914400</xdr:colOff>
          <xdr:row>13</xdr:row>
          <xdr:rowOff>123825</xdr:rowOff>
        </xdr:from>
        <xdr:to>
          <xdr:col>3</xdr:col>
          <xdr:colOff>2505075</xdr:colOff>
          <xdr:row>13</xdr:row>
          <xdr:rowOff>819150</xdr:rowOff>
        </xdr:to>
        <xdr:sp macro="" textlink="">
          <xdr:nvSpPr>
            <xdr:cNvPr id="7179" name="Object 11" hidden="1">
              <a:extLst>
                <a:ext uri="{63B3BB69-23CF-44E3-9099-C40C66FF867C}">
                  <a14:compatExt spid="_x0000_s7179"/>
                </a:ext>
                <a:ext uri="{FF2B5EF4-FFF2-40B4-BE49-F238E27FC236}">
                  <a16:creationId xmlns:a16="http://schemas.microsoft.com/office/drawing/2014/main" id="{00000000-0008-0000-0500-00000B1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vmlDrawing" Target="../drawings/vmlDrawing2.v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8" Type="http://schemas.openxmlformats.org/officeDocument/2006/relationships/oleObject" Target="../embeddings/oleObject3.bin"/><Relationship Id="rId13" Type="http://schemas.openxmlformats.org/officeDocument/2006/relationships/image" Target="../media/image11.emf"/><Relationship Id="rId18" Type="http://schemas.openxmlformats.org/officeDocument/2006/relationships/oleObject" Target="../embeddings/oleObject8.bin"/><Relationship Id="rId26" Type="http://schemas.openxmlformats.org/officeDocument/2006/relationships/oleObject" Target="../embeddings/oleObject12.bin"/><Relationship Id="rId3" Type="http://schemas.openxmlformats.org/officeDocument/2006/relationships/vmlDrawing" Target="../drawings/vmlDrawing3.vml"/><Relationship Id="rId21" Type="http://schemas.openxmlformats.org/officeDocument/2006/relationships/image" Target="../media/image15.emf"/><Relationship Id="rId7" Type="http://schemas.openxmlformats.org/officeDocument/2006/relationships/image" Target="../media/image8.emf"/><Relationship Id="rId12" Type="http://schemas.openxmlformats.org/officeDocument/2006/relationships/oleObject" Target="../embeddings/oleObject5.bin"/><Relationship Id="rId17" Type="http://schemas.openxmlformats.org/officeDocument/2006/relationships/image" Target="../media/image13.emf"/><Relationship Id="rId25" Type="http://schemas.openxmlformats.org/officeDocument/2006/relationships/image" Target="../media/image17.emf"/><Relationship Id="rId2" Type="http://schemas.openxmlformats.org/officeDocument/2006/relationships/drawing" Target="../drawings/drawing3.xml"/><Relationship Id="rId16" Type="http://schemas.openxmlformats.org/officeDocument/2006/relationships/oleObject" Target="../embeddings/oleObject7.bin"/><Relationship Id="rId20" Type="http://schemas.openxmlformats.org/officeDocument/2006/relationships/oleObject" Target="../embeddings/oleObject9.bin"/><Relationship Id="rId1" Type="http://schemas.openxmlformats.org/officeDocument/2006/relationships/printerSettings" Target="../printerSettings/printerSettings3.bin"/><Relationship Id="rId6" Type="http://schemas.openxmlformats.org/officeDocument/2006/relationships/oleObject" Target="../embeddings/oleObject2.bin"/><Relationship Id="rId11" Type="http://schemas.openxmlformats.org/officeDocument/2006/relationships/image" Target="../media/image10.emf"/><Relationship Id="rId24" Type="http://schemas.openxmlformats.org/officeDocument/2006/relationships/oleObject" Target="../embeddings/oleObject11.bin"/><Relationship Id="rId5" Type="http://schemas.openxmlformats.org/officeDocument/2006/relationships/image" Target="../media/image7.emf"/><Relationship Id="rId15" Type="http://schemas.openxmlformats.org/officeDocument/2006/relationships/image" Target="../media/image12.emf"/><Relationship Id="rId23" Type="http://schemas.openxmlformats.org/officeDocument/2006/relationships/image" Target="../media/image16.emf"/><Relationship Id="rId10" Type="http://schemas.openxmlformats.org/officeDocument/2006/relationships/oleObject" Target="../embeddings/oleObject4.bin"/><Relationship Id="rId19" Type="http://schemas.openxmlformats.org/officeDocument/2006/relationships/image" Target="../media/image14.emf"/><Relationship Id="rId4" Type="http://schemas.openxmlformats.org/officeDocument/2006/relationships/oleObject" Target="../embeddings/oleObject1.bin"/><Relationship Id="rId9" Type="http://schemas.openxmlformats.org/officeDocument/2006/relationships/image" Target="../media/image9.emf"/><Relationship Id="rId14" Type="http://schemas.openxmlformats.org/officeDocument/2006/relationships/oleObject" Target="../embeddings/oleObject6.bin"/><Relationship Id="rId22" Type="http://schemas.openxmlformats.org/officeDocument/2006/relationships/oleObject" Target="../embeddings/oleObject10.bin"/><Relationship Id="rId27" Type="http://schemas.openxmlformats.org/officeDocument/2006/relationships/image" Target="../media/image18.emf"/></Relationships>
</file>

<file path=xl/worksheets/_rels/sheet5.xml.rels><?xml version="1.0" encoding="UTF-8" standalone="yes"?>
<Relationships xmlns="http://schemas.openxmlformats.org/package/2006/relationships"><Relationship Id="rId13" Type="http://schemas.openxmlformats.org/officeDocument/2006/relationships/image" Target="../media/image25.emf"/><Relationship Id="rId18" Type="http://schemas.openxmlformats.org/officeDocument/2006/relationships/oleObject" Target="../embeddings/oleObject20.bin"/><Relationship Id="rId26" Type="http://schemas.openxmlformats.org/officeDocument/2006/relationships/oleObject" Target="../embeddings/oleObject24.bin"/><Relationship Id="rId39" Type="http://schemas.openxmlformats.org/officeDocument/2006/relationships/image" Target="../media/image38.emf"/><Relationship Id="rId3" Type="http://schemas.openxmlformats.org/officeDocument/2006/relationships/vmlDrawing" Target="../drawings/vmlDrawing4.vml"/><Relationship Id="rId21" Type="http://schemas.openxmlformats.org/officeDocument/2006/relationships/image" Target="../media/image29.emf"/><Relationship Id="rId34" Type="http://schemas.openxmlformats.org/officeDocument/2006/relationships/oleObject" Target="../embeddings/oleObject28.bin"/><Relationship Id="rId42" Type="http://schemas.openxmlformats.org/officeDocument/2006/relationships/oleObject" Target="../embeddings/oleObject32.bin"/><Relationship Id="rId47" Type="http://schemas.openxmlformats.org/officeDocument/2006/relationships/image" Target="../media/image42.emf"/><Relationship Id="rId50" Type="http://schemas.openxmlformats.org/officeDocument/2006/relationships/oleObject" Target="../embeddings/oleObject36.bin"/><Relationship Id="rId7" Type="http://schemas.openxmlformats.org/officeDocument/2006/relationships/image" Target="../media/image22.emf"/><Relationship Id="rId12" Type="http://schemas.openxmlformats.org/officeDocument/2006/relationships/oleObject" Target="../embeddings/oleObject17.bin"/><Relationship Id="rId17" Type="http://schemas.openxmlformats.org/officeDocument/2006/relationships/image" Target="../media/image27.emf"/><Relationship Id="rId25" Type="http://schemas.openxmlformats.org/officeDocument/2006/relationships/image" Target="../media/image31.emf"/><Relationship Id="rId33" Type="http://schemas.openxmlformats.org/officeDocument/2006/relationships/image" Target="../media/image35.emf"/><Relationship Id="rId38" Type="http://schemas.openxmlformats.org/officeDocument/2006/relationships/oleObject" Target="../embeddings/oleObject30.bin"/><Relationship Id="rId46" Type="http://schemas.openxmlformats.org/officeDocument/2006/relationships/oleObject" Target="../embeddings/oleObject34.bin"/><Relationship Id="rId2" Type="http://schemas.openxmlformats.org/officeDocument/2006/relationships/drawing" Target="../drawings/drawing4.xml"/><Relationship Id="rId16" Type="http://schemas.openxmlformats.org/officeDocument/2006/relationships/oleObject" Target="../embeddings/oleObject19.bin"/><Relationship Id="rId20" Type="http://schemas.openxmlformats.org/officeDocument/2006/relationships/oleObject" Target="../embeddings/oleObject21.bin"/><Relationship Id="rId29" Type="http://schemas.openxmlformats.org/officeDocument/2006/relationships/image" Target="../media/image33.emf"/><Relationship Id="rId41" Type="http://schemas.openxmlformats.org/officeDocument/2006/relationships/image" Target="../media/image39.emf"/><Relationship Id="rId1" Type="http://schemas.openxmlformats.org/officeDocument/2006/relationships/printerSettings" Target="../printerSettings/printerSettings4.bin"/><Relationship Id="rId6" Type="http://schemas.openxmlformats.org/officeDocument/2006/relationships/oleObject" Target="../embeddings/oleObject14.bin"/><Relationship Id="rId11" Type="http://schemas.openxmlformats.org/officeDocument/2006/relationships/image" Target="../media/image24.emf"/><Relationship Id="rId24" Type="http://schemas.openxmlformats.org/officeDocument/2006/relationships/oleObject" Target="../embeddings/oleObject23.bin"/><Relationship Id="rId32" Type="http://schemas.openxmlformats.org/officeDocument/2006/relationships/oleObject" Target="../embeddings/oleObject27.bin"/><Relationship Id="rId37" Type="http://schemas.openxmlformats.org/officeDocument/2006/relationships/image" Target="../media/image37.emf"/><Relationship Id="rId40" Type="http://schemas.openxmlformats.org/officeDocument/2006/relationships/oleObject" Target="../embeddings/oleObject31.bin"/><Relationship Id="rId45" Type="http://schemas.openxmlformats.org/officeDocument/2006/relationships/image" Target="../media/image41.emf"/><Relationship Id="rId5" Type="http://schemas.openxmlformats.org/officeDocument/2006/relationships/image" Target="../media/image21.emf"/><Relationship Id="rId15" Type="http://schemas.openxmlformats.org/officeDocument/2006/relationships/image" Target="../media/image26.emf"/><Relationship Id="rId23" Type="http://schemas.openxmlformats.org/officeDocument/2006/relationships/image" Target="../media/image30.emf"/><Relationship Id="rId28" Type="http://schemas.openxmlformats.org/officeDocument/2006/relationships/oleObject" Target="../embeddings/oleObject25.bin"/><Relationship Id="rId36" Type="http://schemas.openxmlformats.org/officeDocument/2006/relationships/oleObject" Target="../embeddings/oleObject29.bin"/><Relationship Id="rId49" Type="http://schemas.openxmlformats.org/officeDocument/2006/relationships/image" Target="../media/image43.emf"/><Relationship Id="rId10" Type="http://schemas.openxmlformats.org/officeDocument/2006/relationships/oleObject" Target="../embeddings/oleObject16.bin"/><Relationship Id="rId19" Type="http://schemas.openxmlformats.org/officeDocument/2006/relationships/image" Target="../media/image28.emf"/><Relationship Id="rId31" Type="http://schemas.openxmlformats.org/officeDocument/2006/relationships/image" Target="../media/image34.emf"/><Relationship Id="rId44" Type="http://schemas.openxmlformats.org/officeDocument/2006/relationships/oleObject" Target="../embeddings/oleObject33.bin"/><Relationship Id="rId4" Type="http://schemas.openxmlformats.org/officeDocument/2006/relationships/oleObject" Target="../embeddings/oleObject13.bin"/><Relationship Id="rId9" Type="http://schemas.openxmlformats.org/officeDocument/2006/relationships/image" Target="../media/image23.emf"/><Relationship Id="rId14" Type="http://schemas.openxmlformats.org/officeDocument/2006/relationships/oleObject" Target="../embeddings/oleObject18.bin"/><Relationship Id="rId22" Type="http://schemas.openxmlformats.org/officeDocument/2006/relationships/oleObject" Target="../embeddings/oleObject22.bin"/><Relationship Id="rId27" Type="http://schemas.openxmlformats.org/officeDocument/2006/relationships/image" Target="../media/image32.emf"/><Relationship Id="rId30" Type="http://schemas.openxmlformats.org/officeDocument/2006/relationships/oleObject" Target="../embeddings/oleObject26.bin"/><Relationship Id="rId35" Type="http://schemas.openxmlformats.org/officeDocument/2006/relationships/image" Target="../media/image36.emf"/><Relationship Id="rId43" Type="http://schemas.openxmlformats.org/officeDocument/2006/relationships/image" Target="../media/image40.emf"/><Relationship Id="rId48" Type="http://schemas.openxmlformats.org/officeDocument/2006/relationships/oleObject" Target="../embeddings/oleObject35.bin"/><Relationship Id="rId8" Type="http://schemas.openxmlformats.org/officeDocument/2006/relationships/oleObject" Target="../embeddings/oleObject15.bin"/><Relationship Id="rId51" Type="http://schemas.openxmlformats.org/officeDocument/2006/relationships/image" Target="../media/image44.emf"/></Relationships>
</file>

<file path=xl/worksheets/_rels/sheet6.xml.rels><?xml version="1.0" encoding="UTF-8" standalone="yes"?>
<Relationships xmlns="http://schemas.openxmlformats.org/package/2006/relationships"><Relationship Id="rId8" Type="http://schemas.openxmlformats.org/officeDocument/2006/relationships/image" Target="../media/image24.emf"/><Relationship Id="rId13" Type="http://schemas.openxmlformats.org/officeDocument/2006/relationships/oleObject" Target="../embeddings/oleObject43.bin"/><Relationship Id="rId3" Type="http://schemas.openxmlformats.org/officeDocument/2006/relationships/oleObject" Target="../embeddings/oleObject37.bin"/><Relationship Id="rId7" Type="http://schemas.openxmlformats.org/officeDocument/2006/relationships/oleObject" Target="../embeddings/oleObject39.bin"/><Relationship Id="rId12" Type="http://schemas.openxmlformats.org/officeDocument/2006/relationships/oleObject" Target="../embeddings/oleObject42.bin"/><Relationship Id="rId17" Type="http://schemas.openxmlformats.org/officeDocument/2006/relationships/oleObject" Target="../embeddings/oleObject47.bin"/><Relationship Id="rId2" Type="http://schemas.openxmlformats.org/officeDocument/2006/relationships/vmlDrawing" Target="../drawings/vmlDrawing5.vml"/><Relationship Id="rId16" Type="http://schemas.openxmlformats.org/officeDocument/2006/relationships/oleObject" Target="../embeddings/oleObject46.bin"/><Relationship Id="rId1" Type="http://schemas.openxmlformats.org/officeDocument/2006/relationships/drawing" Target="../drawings/drawing5.xml"/><Relationship Id="rId6" Type="http://schemas.openxmlformats.org/officeDocument/2006/relationships/image" Target="../media/image23.emf"/><Relationship Id="rId11" Type="http://schemas.openxmlformats.org/officeDocument/2006/relationships/oleObject" Target="../embeddings/oleObject41.bin"/><Relationship Id="rId5" Type="http://schemas.openxmlformats.org/officeDocument/2006/relationships/oleObject" Target="../embeddings/oleObject38.bin"/><Relationship Id="rId15" Type="http://schemas.openxmlformats.org/officeDocument/2006/relationships/oleObject" Target="../embeddings/oleObject45.bin"/><Relationship Id="rId10" Type="http://schemas.openxmlformats.org/officeDocument/2006/relationships/image" Target="../media/image25.emf"/><Relationship Id="rId4" Type="http://schemas.openxmlformats.org/officeDocument/2006/relationships/image" Target="../media/image22.emf"/><Relationship Id="rId9" Type="http://schemas.openxmlformats.org/officeDocument/2006/relationships/oleObject" Target="../embeddings/oleObject40.bin"/><Relationship Id="rId14" Type="http://schemas.openxmlformats.org/officeDocument/2006/relationships/oleObject" Target="../embeddings/oleObject4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N96"/>
  <sheetViews>
    <sheetView showGridLines="0" tabSelected="1" topLeftCell="A41" zoomScaleNormal="100" workbookViewId="0">
      <selection activeCell="E78" sqref="E78"/>
    </sheetView>
  </sheetViews>
  <sheetFormatPr baseColWidth="10" defaultColWidth="11.42578125" defaultRowHeight="15" x14ac:dyDescent="0.25"/>
  <cols>
    <col min="3" max="3" width="19.140625" customWidth="1"/>
    <col min="4" max="4" width="10.28515625" customWidth="1"/>
    <col min="5" max="5" width="12.5703125" customWidth="1"/>
    <col min="6" max="6" width="11.42578125" customWidth="1"/>
    <col min="7" max="7" width="10.85546875" customWidth="1"/>
    <col min="8" max="8" width="8.7109375" customWidth="1"/>
    <col min="9" max="9" width="5.28515625" customWidth="1"/>
  </cols>
  <sheetData>
    <row r="1" spans="1:10" ht="15.75" thickBot="1" x14ac:dyDescent="0.3">
      <c r="A1" s="5"/>
      <c r="E1" s="29"/>
      <c r="F1" s="29"/>
      <c r="G1" s="29"/>
      <c r="H1" s="30"/>
      <c r="I1" s="30"/>
    </row>
    <row r="2" spans="1:10" ht="15.75" thickBot="1" x14ac:dyDescent="0.3">
      <c r="A2" s="5"/>
      <c r="E2" s="31" t="s">
        <v>0</v>
      </c>
      <c r="F2" s="94"/>
      <c r="G2" s="95"/>
      <c r="H2" s="95"/>
      <c r="I2" s="96"/>
    </row>
    <row r="3" spans="1:10" ht="15.75" thickBot="1" x14ac:dyDescent="0.3">
      <c r="A3" s="32"/>
      <c r="B3" t="s">
        <v>1</v>
      </c>
    </row>
    <row r="4" spans="1:10" x14ac:dyDescent="0.25">
      <c r="A4" s="33"/>
      <c r="B4" t="s">
        <v>2</v>
      </c>
      <c r="E4" s="34" t="s">
        <v>3</v>
      </c>
      <c r="F4" s="88"/>
      <c r="G4" s="89"/>
      <c r="H4" s="89"/>
      <c r="I4" s="90"/>
    </row>
    <row r="5" spans="1:10" ht="15.75" thickBot="1" x14ac:dyDescent="0.3">
      <c r="A5" s="35"/>
      <c r="B5" t="s">
        <v>4</v>
      </c>
      <c r="E5" s="36"/>
      <c r="F5" s="91"/>
      <c r="G5" s="92"/>
      <c r="H5" s="92"/>
      <c r="I5" s="93"/>
    </row>
    <row r="6" spans="1:10" ht="10.5" customHeight="1" x14ac:dyDescent="0.25">
      <c r="F6" s="37"/>
      <c r="G6" s="37"/>
      <c r="H6" s="37"/>
      <c r="I6" s="37"/>
    </row>
    <row r="7" spans="1:10" ht="15.75" thickBot="1" x14ac:dyDescent="0.3">
      <c r="A7" s="5" t="s">
        <v>5</v>
      </c>
      <c r="F7" s="37"/>
      <c r="G7" s="37"/>
      <c r="H7" s="37"/>
      <c r="I7" s="37"/>
    </row>
    <row r="8" spans="1:10" ht="138" customHeight="1" thickBot="1" x14ac:dyDescent="0.3">
      <c r="A8" s="97" t="s">
        <v>6</v>
      </c>
      <c r="B8" s="98"/>
      <c r="C8" s="98"/>
      <c r="D8" s="98"/>
      <c r="E8" s="98"/>
      <c r="F8" s="98"/>
      <c r="G8" s="98"/>
      <c r="H8" s="98"/>
      <c r="I8" s="99"/>
      <c r="J8" s="38"/>
    </row>
    <row r="9" spans="1:10" ht="8.25" customHeight="1" thickBot="1" x14ac:dyDescent="0.3"/>
    <row r="10" spans="1:10" ht="15.75" thickBot="1" x14ac:dyDescent="0.3">
      <c r="A10" s="39" t="s">
        <v>7</v>
      </c>
      <c r="B10" s="40"/>
      <c r="C10" s="40"/>
      <c r="D10" s="40"/>
      <c r="E10" s="40"/>
      <c r="F10" s="40"/>
      <c r="G10" s="40"/>
      <c r="H10" s="40"/>
      <c r="I10" s="41"/>
    </row>
    <row r="11" spans="1:10" ht="5.25" customHeight="1" x14ac:dyDescent="0.25">
      <c r="A11" s="42"/>
      <c r="I11" s="43"/>
    </row>
    <row r="12" spans="1:10" x14ac:dyDescent="0.25">
      <c r="A12" s="42" t="s">
        <v>8</v>
      </c>
      <c r="D12" s="44" t="s">
        <v>9</v>
      </c>
      <c r="E12" s="23">
        <v>3</v>
      </c>
      <c r="F12" t="s">
        <v>10</v>
      </c>
      <c r="I12" s="43"/>
    </row>
    <row r="13" spans="1:10" x14ac:dyDescent="0.25">
      <c r="A13" s="42" t="s">
        <v>11</v>
      </c>
      <c r="E13" s="33">
        <f>IF(E12=1,750,IF(E12=2,1100,IF(E12=3,1600,IF(E12=4,2000,IF(E12&gt;=5,2500)))))</f>
        <v>1600</v>
      </c>
      <c r="H13" s="45">
        <f>E13/4.54</f>
        <v>352.42290748898677</v>
      </c>
      <c r="I13" s="46" t="s">
        <v>12</v>
      </c>
    </row>
    <row r="14" spans="1:10" ht="5.25" customHeight="1" x14ac:dyDescent="0.25">
      <c r="A14" s="42"/>
      <c r="I14" s="43"/>
    </row>
    <row r="15" spans="1:10" x14ac:dyDescent="0.25">
      <c r="A15" s="42" t="s">
        <v>13</v>
      </c>
      <c r="E15" s="33">
        <f>IF(E12&lt;6,0,(E12-5)*500)</f>
        <v>0</v>
      </c>
      <c r="F15" t="s">
        <v>14</v>
      </c>
      <c r="H15" s="45">
        <f>E15/4.54</f>
        <v>0</v>
      </c>
      <c r="I15" s="46" t="s">
        <v>12</v>
      </c>
    </row>
    <row r="16" spans="1:10" ht="5.25" customHeight="1" x14ac:dyDescent="0.25">
      <c r="A16" s="42"/>
      <c r="I16" s="43"/>
    </row>
    <row r="17" spans="1:9" x14ac:dyDescent="0.25">
      <c r="A17" s="42" t="s">
        <v>15</v>
      </c>
      <c r="D17" s="44" t="s">
        <v>9</v>
      </c>
      <c r="E17" s="23">
        <v>26</v>
      </c>
      <c r="F17" t="s">
        <v>16</v>
      </c>
      <c r="I17" s="43"/>
    </row>
    <row r="18" spans="1:9" x14ac:dyDescent="0.25">
      <c r="A18" s="42" t="s">
        <v>17</v>
      </c>
      <c r="E18" s="33">
        <f>IF(E17&lt;=20,0,(E17-20)*50)</f>
        <v>300</v>
      </c>
      <c r="F18" t="s">
        <v>14</v>
      </c>
      <c r="H18" s="45">
        <f>E18/4.54</f>
        <v>66.079295154185019</v>
      </c>
      <c r="I18" s="46" t="s">
        <v>12</v>
      </c>
    </row>
    <row r="19" spans="1:9" ht="6" customHeight="1" x14ac:dyDescent="0.25">
      <c r="A19" s="42"/>
      <c r="I19" s="43"/>
    </row>
    <row r="20" spans="1:9" x14ac:dyDescent="0.25">
      <c r="A20" s="42" t="s">
        <v>18</v>
      </c>
      <c r="D20" s="44" t="s">
        <v>9</v>
      </c>
      <c r="E20" s="23">
        <v>185</v>
      </c>
      <c r="F20" t="s">
        <v>19</v>
      </c>
      <c r="I20" s="43"/>
    </row>
    <row r="21" spans="1:9" x14ac:dyDescent="0.25">
      <c r="A21" s="42" t="s">
        <v>20</v>
      </c>
      <c r="E21" s="33">
        <f>IF(E20&lt;=200,0,IF(AND(E20&gt;200,E20&lt;=400),(E20-200)/10*100,IF(AND(E20&gt;400,E20&lt;=600),2000+(E20-400)/10*75,IF(E20&gt;600,2000+1500+(E20-600)/10*50))))</f>
        <v>0</v>
      </c>
      <c r="F21" t="s">
        <v>14</v>
      </c>
      <c r="H21" s="45">
        <f>E21/4.54</f>
        <v>0</v>
      </c>
      <c r="I21" s="46" t="s">
        <v>12</v>
      </c>
    </row>
    <row r="22" spans="1:9" ht="5.25" customHeight="1" x14ac:dyDescent="0.25">
      <c r="A22" s="42"/>
      <c r="I22" s="43"/>
    </row>
    <row r="23" spans="1:9" x14ac:dyDescent="0.25">
      <c r="A23" s="47" t="s">
        <v>21</v>
      </c>
      <c r="B23" s="5"/>
      <c r="C23" s="5"/>
      <c r="D23" s="5"/>
      <c r="E23" s="48">
        <f>E13+MAX(E15,E18,E21)</f>
        <v>1900</v>
      </c>
      <c r="F23" s="5" t="s">
        <v>14</v>
      </c>
      <c r="G23" s="5"/>
      <c r="H23" s="45">
        <f>E23/4.54</f>
        <v>418.50220264317181</v>
      </c>
      <c r="I23" s="46" t="s">
        <v>12</v>
      </c>
    </row>
    <row r="24" spans="1:9" ht="5.25" customHeight="1" x14ac:dyDescent="0.25">
      <c r="A24" s="42"/>
      <c r="I24" s="43"/>
    </row>
    <row r="25" spans="1:9" x14ac:dyDescent="0.25">
      <c r="A25" s="42" t="s">
        <v>22</v>
      </c>
      <c r="D25" s="44" t="s">
        <v>9</v>
      </c>
      <c r="E25" s="23">
        <v>0</v>
      </c>
      <c r="F25" t="s">
        <v>14</v>
      </c>
      <c r="H25" s="45">
        <f>E25/4.54</f>
        <v>0</v>
      </c>
      <c r="I25" s="46" t="s">
        <v>12</v>
      </c>
    </row>
    <row r="26" spans="1:9" ht="3.75" customHeight="1" thickBot="1" x14ac:dyDescent="0.3">
      <c r="A26" s="42"/>
      <c r="I26" s="43"/>
    </row>
    <row r="27" spans="1:9" ht="15.75" thickBot="1" x14ac:dyDescent="0.3">
      <c r="A27" s="49" t="s">
        <v>21</v>
      </c>
      <c r="B27" s="50"/>
      <c r="C27" s="50"/>
      <c r="D27" s="50"/>
      <c r="E27" s="51">
        <f>E23+E25</f>
        <v>1900</v>
      </c>
      <c r="F27" s="50" t="s">
        <v>14</v>
      </c>
      <c r="G27" s="50"/>
      <c r="H27" s="52">
        <f>E27/4.54</f>
        <v>418.50220264317181</v>
      </c>
      <c r="I27" s="53" t="s">
        <v>12</v>
      </c>
    </row>
    <row r="28" spans="1:9" ht="15.75" thickBot="1" x14ac:dyDescent="0.3"/>
    <row r="29" spans="1:9" ht="15.75" thickBot="1" x14ac:dyDescent="0.3">
      <c r="A29" s="39" t="s">
        <v>23</v>
      </c>
      <c r="B29" s="40"/>
      <c r="C29" s="40"/>
      <c r="D29" s="40"/>
      <c r="E29" s="40"/>
      <c r="F29" s="40"/>
      <c r="G29" s="40"/>
      <c r="H29" s="40"/>
      <c r="I29" s="41"/>
    </row>
    <row r="30" spans="1:9" ht="7.5" customHeight="1" x14ac:dyDescent="0.25">
      <c r="A30" s="42"/>
      <c r="I30" s="43"/>
    </row>
    <row r="31" spans="1:9" x14ac:dyDescent="0.25">
      <c r="A31" s="42" t="s">
        <v>24</v>
      </c>
      <c r="D31" s="44" t="s">
        <v>9</v>
      </c>
      <c r="E31" s="24">
        <v>49</v>
      </c>
      <c r="F31" t="s">
        <v>25</v>
      </c>
      <c r="I31" s="43"/>
    </row>
    <row r="32" spans="1:9" ht="15.75" thickBot="1" x14ac:dyDescent="0.3">
      <c r="A32" s="42" t="s">
        <v>26</v>
      </c>
      <c r="E32" s="54">
        <f>IF(OR(E31&lt;=6,E31&gt;50),600,450)</f>
        <v>450</v>
      </c>
      <c r="F32" t="s">
        <v>27</v>
      </c>
      <c r="H32" s="55">
        <f>E32/25.4</f>
        <v>17.716535433070867</v>
      </c>
      <c r="I32" s="46" t="s">
        <v>28</v>
      </c>
    </row>
    <row r="33" spans="1:14" x14ac:dyDescent="0.25">
      <c r="A33" s="42" t="s">
        <v>29</v>
      </c>
      <c r="D33" s="44" t="s">
        <v>9</v>
      </c>
      <c r="E33" s="24">
        <v>450</v>
      </c>
      <c r="F33" t="s">
        <v>27</v>
      </c>
      <c r="G33" s="56" t="s">
        <v>30</v>
      </c>
      <c r="H33" s="55">
        <f>E33/25.4</f>
        <v>17.716535433070867</v>
      </c>
      <c r="I33" s="46" t="s">
        <v>28</v>
      </c>
    </row>
    <row r="34" spans="1:14" ht="15.75" thickBot="1" x14ac:dyDescent="0.3">
      <c r="A34" s="42" t="s">
        <v>31</v>
      </c>
      <c r="E34" s="54" t="str">
        <f>IF(AND(E32&lt;=E33,E31&lt;=50),"YES",IF(E32&gt;E33,"NO, ADD SAND",IF(E31&gt;50,"ADD SAND")))</f>
        <v>YES</v>
      </c>
      <c r="G34" s="57" t="s">
        <v>32</v>
      </c>
      <c r="H34" s="58"/>
      <c r="I34" s="46"/>
    </row>
    <row r="35" spans="1:14" ht="15.75" thickBot="1" x14ac:dyDescent="0.3">
      <c r="A35" s="42" t="s">
        <v>33</v>
      </c>
      <c r="E35" s="54">
        <f>IF(E31&gt;50,600,IF(E33&gt;=E32,0,E32-E33))</f>
        <v>0</v>
      </c>
      <c r="F35" t="s">
        <v>27</v>
      </c>
      <c r="G35" s="59" t="s">
        <v>34</v>
      </c>
      <c r="H35" s="55">
        <f>E35/25.4</f>
        <v>0</v>
      </c>
      <c r="I35" s="46" t="s">
        <v>28</v>
      </c>
    </row>
    <row r="36" spans="1:14" ht="8.25" customHeight="1" x14ac:dyDescent="0.25">
      <c r="A36" s="42"/>
      <c r="E36" s="60"/>
      <c r="H36" s="58"/>
      <c r="I36" s="46"/>
    </row>
    <row r="37" spans="1:14" x14ac:dyDescent="0.25">
      <c r="A37" s="42" t="s">
        <v>35</v>
      </c>
      <c r="D37" s="44" t="s">
        <v>9</v>
      </c>
      <c r="E37" s="24">
        <v>0</v>
      </c>
      <c r="F37" t="s">
        <v>36</v>
      </c>
      <c r="H37" s="58"/>
      <c r="I37" s="46"/>
    </row>
    <row r="38" spans="1:14" x14ac:dyDescent="0.25">
      <c r="A38" s="42" t="s">
        <v>37</v>
      </c>
      <c r="E38" s="54" t="str">
        <f>IF(E37&gt;25,"TOO STEEP","OK")</f>
        <v>OK</v>
      </c>
      <c r="H38" s="58"/>
      <c r="I38" s="46"/>
    </row>
    <row r="39" spans="1:14" ht="7.5" customHeight="1" x14ac:dyDescent="0.25">
      <c r="A39" s="42"/>
      <c r="H39" s="58"/>
      <c r="I39" s="46"/>
    </row>
    <row r="40" spans="1:14" x14ac:dyDescent="0.25">
      <c r="A40" s="47" t="s">
        <v>38</v>
      </c>
      <c r="E40" s="61">
        <f>ROUNDUP(IF(E31&gt;=50,E27*50/400,E27*E31/400),1)</f>
        <v>232.79999999999998</v>
      </c>
      <c r="F40" t="s">
        <v>39</v>
      </c>
      <c r="H40" s="55">
        <f>E40*10.76</f>
        <v>2504.9279999999999</v>
      </c>
      <c r="I40" s="46" t="s">
        <v>40</v>
      </c>
    </row>
    <row r="41" spans="1:14" ht="5.25" customHeight="1" thickBot="1" x14ac:dyDescent="0.3">
      <c r="A41" s="62"/>
      <c r="B41" s="30"/>
      <c r="C41" s="30"/>
      <c r="D41" s="30"/>
      <c r="E41" s="30"/>
      <c r="F41" s="30"/>
      <c r="G41" s="30"/>
      <c r="H41" s="30"/>
      <c r="I41" s="63"/>
    </row>
    <row r="42" spans="1:14" ht="6" customHeight="1" thickBot="1" x14ac:dyDescent="0.3"/>
    <row r="43" spans="1:14" ht="15.75" thickBot="1" x14ac:dyDescent="0.3">
      <c r="A43" s="39" t="s">
        <v>41</v>
      </c>
      <c r="B43" s="40"/>
      <c r="C43" s="40"/>
      <c r="D43" s="40"/>
      <c r="E43" s="40"/>
      <c r="F43" s="40"/>
      <c r="G43" s="40"/>
      <c r="H43" s="40"/>
      <c r="I43" s="41"/>
    </row>
    <row r="44" spans="1:14" ht="9" customHeight="1" x14ac:dyDescent="0.25">
      <c r="A44" s="42"/>
      <c r="I44" s="43"/>
    </row>
    <row r="45" spans="1:14" ht="15.75" thickBot="1" x14ac:dyDescent="0.3">
      <c r="A45" s="42" t="s">
        <v>42</v>
      </c>
      <c r="E45" s="54">
        <f>ROUNDUP(E27/95,0)</f>
        <v>20</v>
      </c>
      <c r="F45" t="s">
        <v>43</v>
      </c>
      <c r="I45" s="64" t="s">
        <v>44</v>
      </c>
    </row>
    <row r="46" spans="1:14" ht="15.75" thickBot="1" x14ac:dyDescent="0.3">
      <c r="A46" s="47" t="s">
        <v>45</v>
      </c>
      <c r="E46" s="65">
        <f>IF(E69*E66&lt;E45,"INCREASE NB OF MODULES",E69*E66)</f>
        <v>20</v>
      </c>
      <c r="F46" t="s">
        <v>43</v>
      </c>
      <c r="I46" s="64" t="s">
        <v>46</v>
      </c>
      <c r="M46" s="87" t="s">
        <v>47</v>
      </c>
      <c r="N46" s="87"/>
    </row>
    <row r="47" spans="1:14" ht="6" customHeight="1" thickBot="1" x14ac:dyDescent="0.3">
      <c r="A47" s="62"/>
      <c r="B47" s="30"/>
      <c r="C47" s="30"/>
      <c r="D47" s="30"/>
      <c r="E47" s="30"/>
      <c r="F47" s="30"/>
      <c r="G47" s="30"/>
      <c r="H47" s="30"/>
      <c r="I47" s="63"/>
    </row>
    <row r="48" spans="1:14" ht="7.5" customHeight="1" x14ac:dyDescent="0.25"/>
    <row r="49" spans="1:9" ht="7.5" customHeight="1" thickBot="1" x14ac:dyDescent="0.3"/>
    <row r="50" spans="1:9" ht="15.75" thickBot="1" x14ac:dyDescent="0.3">
      <c r="A50" s="39" t="s">
        <v>48</v>
      </c>
      <c r="B50" s="40"/>
      <c r="C50" s="67" t="s">
        <v>49</v>
      </c>
      <c r="D50" s="40"/>
      <c r="E50" s="40"/>
      <c r="F50" s="40"/>
      <c r="G50" s="40"/>
      <c r="H50" s="40"/>
      <c r="I50" s="41"/>
    </row>
    <row r="51" spans="1:9" ht="6" customHeight="1" x14ac:dyDescent="0.25">
      <c r="A51" s="42"/>
      <c r="I51" s="43"/>
    </row>
    <row r="52" spans="1:9" x14ac:dyDescent="0.25">
      <c r="A52" s="42" t="s">
        <v>50</v>
      </c>
      <c r="E52" s="54" t="str">
        <f>IF(E31&gt;=50,"YES","NO")</f>
        <v>NO</v>
      </c>
      <c r="I52" s="43"/>
    </row>
    <row r="53" spans="1:9" x14ac:dyDescent="0.25">
      <c r="A53" s="42" t="s">
        <v>51</v>
      </c>
      <c r="D53" s="44" t="s">
        <v>52</v>
      </c>
      <c r="E53" s="24" t="s">
        <v>53</v>
      </c>
      <c r="I53" s="43"/>
    </row>
    <row r="54" spans="1:9" x14ac:dyDescent="0.25">
      <c r="A54" s="42" t="s">
        <v>54</v>
      </c>
      <c r="D54" s="44" t="s">
        <v>52</v>
      </c>
      <c r="E54" s="24" t="s">
        <v>55</v>
      </c>
      <c r="F54" t="s">
        <v>56</v>
      </c>
      <c r="I54" s="43"/>
    </row>
    <row r="55" spans="1:9" x14ac:dyDescent="0.25">
      <c r="A55" s="42" t="s">
        <v>57</v>
      </c>
      <c r="D55" s="60"/>
      <c r="E55" s="68">
        <f>IF(AND(E53="GRAVITY",E54="EXTREMITY"),18,IF(AND(E53="GRAVITY",E54="CENTER"),36,IF(AND(E53="LOW PRESSURE",E54="EXTREMITY"),30,IF(AND(E53="LOW PRESSURE",E54="CENTER"),60))))</f>
        <v>18</v>
      </c>
      <c r="F55" t="s">
        <v>58</v>
      </c>
      <c r="H55" s="45">
        <f>E55*100/2.54/12</f>
        <v>59.055118110236215</v>
      </c>
      <c r="I55" s="46" t="s">
        <v>59</v>
      </c>
    </row>
    <row r="56" spans="1:9" ht="7.5" customHeight="1" x14ac:dyDescent="0.25">
      <c r="A56" s="42"/>
      <c r="D56" s="60"/>
      <c r="E56" s="66"/>
      <c r="H56" s="45"/>
      <c r="I56" s="46"/>
    </row>
    <row r="57" spans="1:9" x14ac:dyDescent="0.25">
      <c r="A57" s="42" t="s">
        <v>60</v>
      </c>
      <c r="D57" s="44" t="s">
        <v>9</v>
      </c>
      <c r="E57" s="24">
        <v>18</v>
      </c>
      <c r="F57" t="s">
        <v>61</v>
      </c>
      <c r="G57" s="66"/>
      <c r="H57" s="45">
        <f>E57*100/2.54/12</f>
        <v>59.055118110236215</v>
      </c>
      <c r="I57" s="46" t="s">
        <v>59</v>
      </c>
    </row>
    <row r="58" spans="1:9" x14ac:dyDescent="0.25">
      <c r="A58" s="42" t="s">
        <v>62</v>
      </c>
      <c r="D58" s="44"/>
      <c r="E58" s="54">
        <f>E57-E71-E71</f>
        <v>15.100000000000001</v>
      </c>
      <c r="F58" t="s">
        <v>61</v>
      </c>
      <c r="G58" s="66"/>
      <c r="H58" s="45"/>
      <c r="I58" s="46"/>
    </row>
    <row r="59" spans="1:9" x14ac:dyDescent="0.25">
      <c r="A59" s="42" t="s">
        <v>63</v>
      </c>
      <c r="D59" s="33"/>
      <c r="E59" s="68" t="str">
        <f>IF(E58&lt;=E55,"OK","INCREASE NB OF ROWS")</f>
        <v>OK</v>
      </c>
      <c r="F59" s="33"/>
      <c r="G59" s="66"/>
      <c r="I59" s="43"/>
    </row>
    <row r="60" spans="1:9" x14ac:dyDescent="0.25">
      <c r="A60" s="42" t="s">
        <v>64</v>
      </c>
      <c r="E60" s="54">
        <f>ROUNDUP(E40/E57,1)</f>
        <v>13</v>
      </c>
      <c r="F60" t="s">
        <v>61</v>
      </c>
      <c r="G60" s="66"/>
      <c r="H60" s="45">
        <f>E60*100/2.54/12</f>
        <v>42.650918635170605</v>
      </c>
      <c r="I60" s="46" t="s">
        <v>59</v>
      </c>
    </row>
    <row r="61" spans="1:9" x14ac:dyDescent="0.25">
      <c r="A61" s="42" t="s">
        <v>65</v>
      </c>
      <c r="D61" s="44" t="s">
        <v>9</v>
      </c>
      <c r="E61" s="24">
        <v>13</v>
      </c>
      <c r="F61" t="s">
        <v>61</v>
      </c>
      <c r="H61" s="45">
        <f>E61*100/2.54/12</f>
        <v>42.650918635170605</v>
      </c>
      <c r="I61" s="46" t="s">
        <v>59</v>
      </c>
    </row>
    <row r="62" spans="1:9" ht="8.25" customHeight="1" x14ac:dyDescent="0.25">
      <c r="A62" s="42"/>
      <c r="E62" s="60"/>
      <c r="H62" s="45"/>
      <c r="I62" s="46"/>
    </row>
    <row r="63" spans="1:9" x14ac:dyDescent="0.25">
      <c r="A63" s="47" t="s">
        <v>66</v>
      </c>
      <c r="E63" s="69">
        <f>ROUNDUP(E57*E61,1)</f>
        <v>234</v>
      </c>
      <c r="F63" t="s">
        <v>39</v>
      </c>
      <c r="H63" s="55">
        <f>E63*10.76</f>
        <v>2517.84</v>
      </c>
      <c r="I63" s="46" t="s">
        <v>40</v>
      </c>
    </row>
    <row r="64" spans="1:9" x14ac:dyDescent="0.25">
      <c r="A64" s="42" t="s">
        <v>67</v>
      </c>
      <c r="E64" s="70" t="str">
        <f>IF(E63&gt;=E40,"OK","INCREASE AREA")</f>
        <v>OK</v>
      </c>
      <c r="H64" s="58"/>
      <c r="I64" s="46"/>
    </row>
    <row r="65" spans="1:9" ht="7.5" customHeight="1" x14ac:dyDescent="0.25">
      <c r="A65" s="42"/>
      <c r="E65" s="71"/>
      <c r="H65" s="58"/>
      <c r="I65" s="46"/>
    </row>
    <row r="66" spans="1:9" x14ac:dyDescent="0.25">
      <c r="A66" s="42" t="s">
        <v>68</v>
      </c>
      <c r="D66" s="44" t="s">
        <v>9</v>
      </c>
      <c r="E66" s="24">
        <v>2</v>
      </c>
      <c r="F66" t="s">
        <v>69</v>
      </c>
      <c r="H66" s="58"/>
      <c r="I66" s="46"/>
    </row>
    <row r="67" spans="1:9" ht="15.75" thickBot="1" x14ac:dyDescent="0.3">
      <c r="A67" s="42" t="s">
        <v>70</v>
      </c>
      <c r="D67" s="44" t="s">
        <v>9</v>
      </c>
      <c r="E67" s="24">
        <v>2</v>
      </c>
      <c r="F67" t="s">
        <v>71</v>
      </c>
      <c r="H67" s="58"/>
      <c r="I67" s="46"/>
    </row>
    <row r="68" spans="1:9" x14ac:dyDescent="0.25">
      <c r="A68" s="42" t="s">
        <v>72</v>
      </c>
      <c r="B68" s="5"/>
      <c r="C68" s="5"/>
      <c r="D68" s="5"/>
      <c r="E68" s="61">
        <f>ROUNDUP(E45/E67/E66,0)</f>
        <v>5</v>
      </c>
      <c r="F68" t="s">
        <v>73</v>
      </c>
      <c r="G68" s="56" t="s">
        <v>30</v>
      </c>
      <c r="H68" s="58"/>
      <c r="I68" s="46"/>
    </row>
    <row r="69" spans="1:9" ht="15.75" thickBot="1" x14ac:dyDescent="0.3">
      <c r="A69" s="42" t="s">
        <v>74</v>
      </c>
      <c r="B69" s="5"/>
      <c r="C69" s="5"/>
      <c r="D69" s="5"/>
      <c r="E69" s="61">
        <f>E68*E67</f>
        <v>10</v>
      </c>
      <c r="F69" t="s">
        <v>75</v>
      </c>
      <c r="G69" s="57" t="s">
        <v>32</v>
      </c>
      <c r="H69" s="58"/>
      <c r="I69" s="46"/>
    </row>
    <row r="70" spans="1:9" x14ac:dyDescent="0.25">
      <c r="A70" s="42" t="s">
        <v>76</v>
      </c>
      <c r="E70" s="61">
        <f>IF(E66=1,0,ROUNDUP((E61-(E66*0.6))/E66,2))</f>
        <v>5.9</v>
      </c>
      <c r="F70" t="s">
        <v>61</v>
      </c>
      <c r="G70" s="56" t="s">
        <v>77</v>
      </c>
      <c r="H70" s="45">
        <f>E70*100/2.54</f>
        <v>232.28346456692913</v>
      </c>
      <c r="I70" s="46" t="s">
        <v>78</v>
      </c>
    </row>
    <row r="71" spans="1:9" x14ac:dyDescent="0.25">
      <c r="A71" s="42" t="s">
        <v>79</v>
      </c>
      <c r="E71" s="61">
        <f>(E57-(E69*1.22))/E67/2</f>
        <v>1.4500000000000002</v>
      </c>
      <c r="F71" t="s">
        <v>61</v>
      </c>
      <c r="G71" s="72" t="s">
        <v>80</v>
      </c>
      <c r="H71" s="45">
        <f>E71*100/2.54</f>
        <v>57.086614173228355</v>
      </c>
      <c r="I71" s="46" t="s">
        <v>78</v>
      </c>
    </row>
    <row r="72" spans="1:9" x14ac:dyDescent="0.25">
      <c r="A72" s="42" t="s">
        <v>81</v>
      </c>
      <c r="E72" s="61">
        <f>IF(E66=1,(E61-0.6)/2,ROUNDUP(E70/2,2))</f>
        <v>2.95</v>
      </c>
      <c r="F72" t="s">
        <v>61</v>
      </c>
      <c r="G72" s="72" t="s">
        <v>82</v>
      </c>
      <c r="H72" s="45">
        <f>E72*100/2.54</f>
        <v>116.14173228346456</v>
      </c>
      <c r="I72" s="46" t="s">
        <v>78</v>
      </c>
    </row>
    <row r="73" spans="1:9" ht="15.75" thickBot="1" x14ac:dyDescent="0.3">
      <c r="A73" s="42" t="s">
        <v>83</v>
      </c>
      <c r="D73" s="44"/>
      <c r="E73" s="61">
        <f>IF(E67=1,0,(E57-1.22*E69)/E67)</f>
        <v>2.9000000000000004</v>
      </c>
      <c r="F73" t="s">
        <v>61</v>
      </c>
      <c r="G73" s="57" t="s">
        <v>84</v>
      </c>
      <c r="H73" s="45">
        <f>E73*100/2.54</f>
        <v>114.17322834645671</v>
      </c>
      <c r="I73" s="46" t="s">
        <v>78</v>
      </c>
    </row>
    <row r="74" spans="1:9" ht="6" customHeight="1" thickBot="1" x14ac:dyDescent="0.3">
      <c r="A74" s="42"/>
      <c r="D74" s="44"/>
      <c r="E74" s="60"/>
      <c r="G74" s="66"/>
      <c r="H74" s="45"/>
      <c r="I74" s="46"/>
    </row>
    <row r="75" spans="1:9" x14ac:dyDescent="0.25">
      <c r="A75" s="47" t="s">
        <v>85</v>
      </c>
      <c r="B75" s="5"/>
      <c r="C75" s="5"/>
      <c r="D75" s="5"/>
      <c r="E75" s="82">
        <f>ROUNDUP(E69*1.22+E67*E73,2)</f>
        <v>18</v>
      </c>
      <c r="F75" s="5" t="s">
        <v>61</v>
      </c>
      <c r="G75" s="56" t="s">
        <v>86</v>
      </c>
      <c r="H75" s="45">
        <f>E75*100/2.54/12</f>
        <v>59.055118110236215</v>
      </c>
      <c r="I75" s="46" t="s">
        <v>59</v>
      </c>
    </row>
    <row r="76" spans="1:9" ht="15.75" thickBot="1" x14ac:dyDescent="0.3">
      <c r="A76" s="47" t="s">
        <v>87</v>
      </c>
      <c r="B76" s="5"/>
      <c r="C76" s="5"/>
      <c r="D76" s="5"/>
      <c r="E76" s="83">
        <f>ROUNDUP(E66*0.6+(E66-1)*E70+E72+E72,2)</f>
        <v>13</v>
      </c>
      <c r="F76" s="5" t="s">
        <v>61</v>
      </c>
      <c r="G76" s="57" t="s">
        <v>88</v>
      </c>
      <c r="H76" s="45">
        <f>E76*100/2.54/12</f>
        <v>42.650918635170605</v>
      </c>
      <c r="I76" s="46" t="s">
        <v>59</v>
      </c>
    </row>
    <row r="77" spans="1:9" ht="6.75" customHeight="1" x14ac:dyDescent="0.25">
      <c r="A77" s="42"/>
      <c r="E77" s="73"/>
      <c r="G77" s="66"/>
      <c r="H77" s="45"/>
      <c r="I77" s="46"/>
    </row>
    <row r="78" spans="1:9" x14ac:dyDescent="0.25">
      <c r="A78" s="42" t="s">
        <v>89</v>
      </c>
      <c r="D78" s="44" t="s">
        <v>9</v>
      </c>
      <c r="E78" s="28">
        <v>300</v>
      </c>
      <c r="F78" t="s">
        <v>27</v>
      </c>
      <c r="G78" s="66"/>
      <c r="H78" s="45">
        <f>ROUNDUP(E78/25.4,0)</f>
        <v>12</v>
      </c>
      <c r="I78" s="46" t="s">
        <v>78</v>
      </c>
    </row>
    <row r="79" spans="1:9" ht="7.5" customHeight="1" thickBot="1" x14ac:dyDescent="0.3">
      <c r="A79" s="42"/>
      <c r="E79" s="73"/>
      <c r="G79" s="66"/>
      <c r="H79" s="45"/>
      <c r="I79" s="46"/>
    </row>
    <row r="80" spans="1:9" ht="15.75" thickBot="1" x14ac:dyDescent="0.3">
      <c r="A80" s="39" t="s">
        <v>90</v>
      </c>
      <c r="B80" s="40"/>
      <c r="C80" s="67"/>
      <c r="D80" s="40"/>
      <c r="E80" s="40"/>
      <c r="F80" s="40"/>
      <c r="G80" s="40"/>
      <c r="H80" s="40"/>
      <c r="I80" s="41"/>
    </row>
    <row r="81" spans="1:9" ht="6.75" customHeight="1" x14ac:dyDescent="0.25">
      <c r="A81" s="42"/>
      <c r="E81" s="73"/>
      <c r="G81" s="66"/>
      <c r="H81" s="45"/>
      <c r="I81" s="46"/>
    </row>
    <row r="82" spans="1:9" x14ac:dyDescent="0.25">
      <c r="A82" s="42" t="s">
        <v>91</v>
      </c>
      <c r="E82" s="75" t="str">
        <f>IF(E33&gt;=E32+150+175+E78,"IN GROUND",IF(E31&gt;=50,"FULLY RAISED","PARTIALLY RAISED"))</f>
        <v>PARTIALLY RAISED</v>
      </c>
      <c r="G82" s="66"/>
      <c r="H82" s="45"/>
      <c r="I82" s="46"/>
    </row>
    <row r="83" spans="1:9" x14ac:dyDescent="0.25">
      <c r="A83" s="42" t="s">
        <v>92</v>
      </c>
      <c r="E83" s="74">
        <f>IF(E31&gt;50,1225,E32+150+175+E78-E33)</f>
        <v>625</v>
      </c>
      <c r="F83" t="s">
        <v>27</v>
      </c>
      <c r="G83" s="66"/>
      <c r="H83" s="45"/>
      <c r="I83" s="46"/>
    </row>
    <row r="84" spans="1:9" x14ac:dyDescent="0.25">
      <c r="A84" s="42" t="s">
        <v>93</v>
      </c>
      <c r="E84" s="74">
        <f>E83+(E76*E37/100)*1000</f>
        <v>625</v>
      </c>
      <c r="F84" t="s">
        <v>94</v>
      </c>
      <c r="G84" s="66"/>
      <c r="H84" s="45"/>
      <c r="I84" s="46"/>
    </row>
    <row r="85" spans="1:9" x14ac:dyDescent="0.25">
      <c r="A85" s="42" t="s">
        <v>95</v>
      </c>
      <c r="E85" s="75" t="str">
        <f>IF(E82="IN GROUND","NO BERMS","1V : 3H")</f>
        <v>1V : 3H</v>
      </c>
      <c r="F85" t="s">
        <v>61</v>
      </c>
      <c r="G85" s="66"/>
      <c r="H85" s="45"/>
      <c r="I85" s="46"/>
    </row>
    <row r="86" spans="1:9" ht="6.75" customHeight="1" thickBot="1" x14ac:dyDescent="0.3">
      <c r="A86" s="62"/>
      <c r="B86" s="30"/>
      <c r="C86" s="30"/>
      <c r="D86" s="30"/>
      <c r="E86" s="30"/>
      <c r="F86" s="30"/>
      <c r="G86" s="30"/>
      <c r="H86" s="30"/>
      <c r="I86" s="63"/>
    </row>
    <row r="87" spans="1:9" ht="6" customHeight="1" thickBot="1" x14ac:dyDescent="0.3"/>
    <row r="88" spans="1:9" ht="15.75" thickBot="1" x14ac:dyDescent="0.3">
      <c r="A88" s="39" t="s">
        <v>96</v>
      </c>
      <c r="B88" s="40"/>
      <c r="C88" s="40"/>
      <c r="D88" s="40"/>
      <c r="E88" s="40"/>
      <c r="F88" s="40"/>
      <c r="G88" s="40"/>
      <c r="H88" s="40"/>
      <c r="I88" s="41"/>
    </row>
    <row r="89" spans="1:9" ht="66.75" customHeight="1" thickBot="1" x14ac:dyDescent="0.3">
      <c r="A89" s="97" t="s">
        <v>97</v>
      </c>
      <c r="B89" s="98"/>
      <c r="C89" s="98"/>
      <c r="D89" s="98"/>
      <c r="E89" s="98"/>
      <c r="F89" s="98"/>
      <c r="G89" s="98"/>
      <c r="H89" s="98"/>
      <c r="I89" s="99"/>
    </row>
    <row r="90" spans="1:9" ht="8.25" customHeight="1" x14ac:dyDescent="0.25">
      <c r="A90" s="42"/>
      <c r="I90" s="43"/>
    </row>
    <row r="91" spans="1:9" ht="6" customHeight="1" x14ac:dyDescent="0.25">
      <c r="A91" s="76"/>
      <c r="B91" s="77"/>
      <c r="C91" s="77"/>
      <c r="D91" s="77"/>
      <c r="E91" s="77"/>
      <c r="F91" s="77"/>
      <c r="G91" s="77"/>
      <c r="H91" s="77"/>
      <c r="I91" s="78"/>
    </row>
    <row r="92" spans="1:9" x14ac:dyDescent="0.25">
      <c r="A92" s="42" t="s">
        <v>98</v>
      </c>
      <c r="E92" s="79">
        <f>0.334*E66*(E68*1.22+0.3)*E67</f>
        <v>8.5503999999999998</v>
      </c>
      <c r="F92" t="s">
        <v>99</v>
      </c>
      <c r="G92" s="81" t="s">
        <v>100</v>
      </c>
      <c r="H92" s="45">
        <f>E92*1.7</f>
        <v>14.535679999999999</v>
      </c>
      <c r="I92" s="46" t="s">
        <v>101</v>
      </c>
    </row>
    <row r="93" spans="1:9" ht="6" customHeight="1" x14ac:dyDescent="0.25">
      <c r="A93" s="42"/>
      <c r="I93" s="43"/>
    </row>
    <row r="94" spans="1:9" ht="6.75" customHeight="1" thickBot="1" x14ac:dyDescent="0.3">
      <c r="A94" s="76"/>
      <c r="B94" s="77"/>
      <c r="C94" s="77"/>
      <c r="D94" s="77"/>
      <c r="E94" s="77"/>
      <c r="F94" s="77"/>
      <c r="G94" s="77"/>
      <c r="H94" s="77"/>
      <c r="I94" s="78"/>
    </row>
    <row r="95" spans="1:9" ht="15.75" thickBot="1" x14ac:dyDescent="0.3">
      <c r="A95" s="39" t="s">
        <v>102</v>
      </c>
      <c r="B95" s="40"/>
      <c r="C95" s="80"/>
      <c r="D95" s="40"/>
      <c r="E95" s="80"/>
      <c r="F95" s="40"/>
      <c r="G95" s="40"/>
      <c r="H95" s="40"/>
      <c r="I95" s="41"/>
    </row>
    <row r="96" spans="1:9" ht="44.25" customHeight="1" thickBot="1" x14ac:dyDescent="0.3">
      <c r="A96" s="84" t="s">
        <v>103</v>
      </c>
      <c r="B96" s="85"/>
      <c r="C96" s="85"/>
      <c r="D96" s="85"/>
      <c r="E96" s="85"/>
      <c r="F96" s="85"/>
      <c r="G96" s="85"/>
      <c r="H96" s="85"/>
      <c r="I96" s="86"/>
    </row>
  </sheetData>
  <sheetProtection algorithmName="SHA-512" hashValue="Qpb7O3IUlZ6V7pjTSLWttBvCGOdqkTJM66omKDhgET7wN3YvzOdLDGfkkykR99B4rBWZCS4DUPi54CS/WEP9ew==" saltValue="NrgDo5GeWCgOJHpN2goScw==" spinCount="100000" sheet="1" selectLockedCells="1"/>
  <mergeCells count="6">
    <mergeCell ref="A96:I96"/>
    <mergeCell ref="M46:N46"/>
    <mergeCell ref="F4:I5"/>
    <mergeCell ref="F2:I2"/>
    <mergeCell ref="A8:I8"/>
    <mergeCell ref="A89:I89"/>
  </mergeCells>
  <phoneticPr fontId="8" type="noConversion"/>
  <printOptions horizontalCentered="1"/>
  <pageMargins left="0.23622047244094491" right="0.23622047244094491" top="0.74803149606299213" bottom="0.74803149606299213" header="0.31496062992125984" footer="0.31496062992125984"/>
  <pageSetup orientation="portrait" horizontalDpi="300" verticalDpi="1200" r:id="rId1"/>
  <headerFooter>
    <oddHeader>&amp;L&amp;10&amp;G&amp;R&amp;G</oddHeader>
    <oddFooter>&amp;LELJEN GSF Design tool  by Enviro-STEP Technologies&amp;RVersion: 2024-03</oddFooter>
  </headerFooter>
  <drawing r:id="rId2"/>
  <legacyDrawing r:id="rId3"/>
  <legacyDrawingHF r:id="rId4"/>
  <extLst>
    <ext xmlns:x14="http://schemas.microsoft.com/office/spreadsheetml/2009/9/main" uri="{CCE6A557-97BC-4b89-ADB6-D9C93CAAB3DF}">
      <x14:dataValidations xmlns:xm="http://schemas.microsoft.com/office/excel/2006/main" disablePrompts="1" count="2">
        <x14:dataValidation type="list" allowBlank="1" showInputMessage="1" showErrorMessage="1" xr:uid="{00000000-0002-0000-0000-000000000000}">
          <x14:formula1>
            <xm:f>Feuil3!$B$2:$B$3</xm:f>
          </x14:formula1>
          <xm:sqref>E53</xm:sqref>
        </x14:dataValidation>
        <x14:dataValidation type="list" allowBlank="1" showInputMessage="1" showErrorMessage="1" xr:uid="{00000000-0002-0000-0000-000001000000}">
          <x14:formula1>
            <xm:f>Feuil3!$B$5:$B$6</xm:f>
          </x14:formula1>
          <xm:sqref>E54</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G13"/>
  <sheetViews>
    <sheetView zoomScale="120" zoomScaleNormal="120" workbookViewId="0">
      <selection activeCell="E14" sqref="E14"/>
    </sheetView>
  </sheetViews>
  <sheetFormatPr baseColWidth="10" defaultColWidth="11.42578125" defaultRowHeight="15" x14ac:dyDescent="0.25"/>
  <sheetData>
    <row r="1" spans="1:7" x14ac:dyDescent="0.25">
      <c r="A1" s="5" t="s">
        <v>104</v>
      </c>
    </row>
    <row r="2" spans="1:7" x14ac:dyDescent="0.25">
      <c r="A2" s="5"/>
    </row>
    <row r="3" spans="1:7" x14ac:dyDescent="0.25">
      <c r="A3" s="5"/>
    </row>
    <row r="4" spans="1:7" ht="15.75" thickBot="1" x14ac:dyDescent="0.3">
      <c r="A4" t="s">
        <v>105</v>
      </c>
    </row>
    <row r="5" spans="1:7" ht="15.75" thickBot="1" x14ac:dyDescent="0.3">
      <c r="A5" s="2" t="s">
        <v>106</v>
      </c>
      <c r="B5" s="3" t="s">
        <v>107</v>
      </c>
      <c r="C5" s="6" t="s">
        <v>108</v>
      </c>
      <c r="D5" s="7" t="s">
        <v>109</v>
      </c>
      <c r="E5" s="104" t="s">
        <v>110</v>
      </c>
      <c r="F5" s="105"/>
      <c r="G5" s="18" t="s">
        <v>111</v>
      </c>
    </row>
    <row r="6" spans="1:7" x14ac:dyDescent="0.25">
      <c r="A6" s="10" t="s">
        <v>112</v>
      </c>
      <c r="B6" s="11">
        <v>9.5</v>
      </c>
      <c r="C6" s="12">
        <v>100</v>
      </c>
      <c r="D6" s="13">
        <v>100</v>
      </c>
      <c r="E6" s="106">
        <v>100</v>
      </c>
      <c r="F6" s="107"/>
      <c r="G6" s="19" t="str">
        <f>IF(E6&lt;&gt;100,"Fail","Pass")</f>
        <v>Pass</v>
      </c>
    </row>
    <row r="7" spans="1:7" x14ac:dyDescent="0.25">
      <c r="A7" s="14" t="s">
        <v>113</v>
      </c>
      <c r="B7" s="15">
        <v>4.75</v>
      </c>
      <c r="C7" s="16">
        <v>95</v>
      </c>
      <c r="D7" s="17">
        <v>100</v>
      </c>
      <c r="E7" s="100">
        <v>97</v>
      </c>
      <c r="F7" s="101"/>
      <c r="G7" s="20" t="str">
        <f>IF(E7&lt;95,"Fail","Pass")</f>
        <v>Pass</v>
      </c>
    </row>
    <row r="8" spans="1:7" x14ac:dyDescent="0.25">
      <c r="A8" s="14" t="s">
        <v>114</v>
      </c>
      <c r="B8" s="15">
        <v>2.36</v>
      </c>
      <c r="C8" s="16">
        <v>80</v>
      </c>
      <c r="D8" s="17">
        <v>100</v>
      </c>
      <c r="E8" s="100">
        <v>90.4</v>
      </c>
      <c r="F8" s="101"/>
      <c r="G8" s="20" t="str">
        <f>IF(E8&lt;80,"Fail","Pass")</f>
        <v>Pass</v>
      </c>
    </row>
    <row r="9" spans="1:7" x14ac:dyDescent="0.25">
      <c r="A9" s="14" t="s">
        <v>115</v>
      </c>
      <c r="B9" s="15">
        <v>1.18</v>
      </c>
      <c r="C9" s="16">
        <v>50</v>
      </c>
      <c r="D9" s="17">
        <v>85</v>
      </c>
      <c r="E9" s="100">
        <v>79.099999999999994</v>
      </c>
      <c r="F9" s="101"/>
      <c r="G9" s="20" t="str">
        <f>IF(OR(E9&lt;50,E9&gt;85),"Fail","Pass")</f>
        <v>Pass</v>
      </c>
    </row>
    <row r="10" spans="1:7" x14ac:dyDescent="0.25">
      <c r="A10" s="14" t="s">
        <v>116</v>
      </c>
      <c r="B10" s="15">
        <v>0.6</v>
      </c>
      <c r="C10" s="16">
        <v>25</v>
      </c>
      <c r="D10" s="17">
        <v>60</v>
      </c>
      <c r="E10" s="100">
        <v>57.7</v>
      </c>
      <c r="F10" s="101"/>
      <c r="G10" s="20" t="str">
        <f>IF(OR(E10&lt;25,E10&gt;60),"Fail","Pass")</f>
        <v>Pass</v>
      </c>
    </row>
    <row r="11" spans="1:7" x14ac:dyDescent="0.25">
      <c r="A11" s="14" t="s">
        <v>117</v>
      </c>
      <c r="B11" s="15">
        <v>0.3</v>
      </c>
      <c r="C11" s="16">
        <v>5</v>
      </c>
      <c r="D11" s="17">
        <v>30</v>
      </c>
      <c r="E11" s="100">
        <v>26.1</v>
      </c>
      <c r="F11" s="101"/>
      <c r="G11" s="20" t="str">
        <f>IF(OR(E11&lt;5,E11&gt;30),"Fail","Pass")</f>
        <v>Pass</v>
      </c>
    </row>
    <row r="12" spans="1:7" x14ac:dyDescent="0.25">
      <c r="A12" s="14" t="s">
        <v>118</v>
      </c>
      <c r="B12" s="15">
        <v>0.15</v>
      </c>
      <c r="C12" s="16">
        <v>0</v>
      </c>
      <c r="D12" s="17">
        <v>10</v>
      </c>
      <c r="E12" s="100">
        <v>7.5</v>
      </c>
      <c r="F12" s="101"/>
      <c r="G12" s="20" t="str">
        <f>IF(OR(E12&lt;0,E12&gt;10),"Fail","Pass")</f>
        <v>Pass</v>
      </c>
    </row>
    <row r="13" spans="1:7" ht="15.75" thickBot="1" x14ac:dyDescent="0.3">
      <c r="A13" s="1" t="s">
        <v>119</v>
      </c>
      <c r="B13" s="4">
        <v>7.4999999999999997E-2</v>
      </c>
      <c r="C13" s="8">
        <v>0</v>
      </c>
      <c r="D13" s="9">
        <v>5</v>
      </c>
      <c r="E13" s="102">
        <v>2.2000000000000002</v>
      </c>
      <c r="F13" s="103"/>
      <c r="G13" s="21" t="str">
        <f>IF(OR(E13&lt;0,E13&gt;5),"Fail","Pass")</f>
        <v>Pass</v>
      </c>
    </row>
  </sheetData>
  <mergeCells count="9">
    <mergeCell ref="E11:F11"/>
    <mergeCell ref="E12:F12"/>
    <mergeCell ref="E13:F13"/>
    <mergeCell ref="E5:F5"/>
    <mergeCell ref="E6:F6"/>
    <mergeCell ref="E7:F7"/>
    <mergeCell ref="E8:F8"/>
    <mergeCell ref="E9:F9"/>
    <mergeCell ref="E10:F10"/>
  </mergeCells>
  <printOptions verticalCentered="1"/>
  <pageMargins left="0.23622047244094491" right="0.23622047244094491" top="0.74803149606299213" bottom="0.74803149606299213" header="0.31496062992125984" footer="0.31496062992125984"/>
  <pageSetup scale="86"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2:B13"/>
  <sheetViews>
    <sheetView workbookViewId="0">
      <selection activeCell="B14" sqref="B14"/>
    </sheetView>
  </sheetViews>
  <sheetFormatPr baseColWidth="10" defaultColWidth="11.42578125" defaultRowHeight="15" x14ac:dyDescent="0.25"/>
  <sheetData>
    <row r="2" spans="2:2" x14ac:dyDescent="0.25">
      <c r="B2" t="s">
        <v>53</v>
      </c>
    </row>
    <row r="3" spans="2:2" x14ac:dyDescent="0.25">
      <c r="B3" t="s">
        <v>120</v>
      </c>
    </row>
    <row r="5" spans="2:2" x14ac:dyDescent="0.25">
      <c r="B5" t="s">
        <v>55</v>
      </c>
    </row>
    <row r="6" spans="2:2" x14ac:dyDescent="0.25">
      <c r="B6" t="s">
        <v>121</v>
      </c>
    </row>
    <row r="8" spans="2:2" x14ac:dyDescent="0.25">
      <c r="B8" t="s">
        <v>122</v>
      </c>
    </row>
    <row r="9" spans="2:2" x14ac:dyDescent="0.25">
      <c r="B9" t="s">
        <v>123</v>
      </c>
    </row>
    <row r="12" spans="2:2" x14ac:dyDescent="0.25">
      <c r="B12">
        <v>3</v>
      </c>
    </row>
    <row r="13" spans="2:2" x14ac:dyDescent="0.25">
      <c r="B13">
        <v>4</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E96"/>
  <sheetViews>
    <sheetView topLeftCell="B4" zoomScale="55" zoomScaleNormal="55" workbookViewId="0">
      <selection activeCell="C8" sqref="C8"/>
    </sheetView>
  </sheetViews>
  <sheetFormatPr baseColWidth="10" defaultColWidth="9.140625" defaultRowHeight="15" x14ac:dyDescent="0.25"/>
  <cols>
    <col min="1" max="1" width="12.7109375" customWidth="1"/>
    <col min="2" max="6" width="142.85546875" customWidth="1"/>
  </cols>
  <sheetData>
    <row r="1" spans="1:5" ht="48" customHeight="1" x14ac:dyDescent="0.25">
      <c r="D1">
        <f>'ONTARIO DESIGN TOOL'!E66</f>
        <v>2</v>
      </c>
      <c r="E1">
        <f>INDEX($B$2:$C$7,MATCH('Plan View'!$D$1,'Plan View'!$A$2:$A$7,0),IF('ONTARIO DESIGN TOOL'!$E$73=0,1,2))</f>
        <v>0</v>
      </c>
    </row>
    <row r="2" spans="1:5" ht="356.25" customHeight="1" x14ac:dyDescent="0.25">
      <c r="A2">
        <v>1</v>
      </c>
    </row>
    <row r="3" spans="1:5" ht="356.25" customHeight="1" x14ac:dyDescent="0.25">
      <c r="A3">
        <v>2</v>
      </c>
    </row>
    <row r="4" spans="1:5" ht="356.25" customHeight="1" x14ac:dyDescent="0.25">
      <c r="A4">
        <v>3</v>
      </c>
      <c r="D4" s="22">
        <v>6</v>
      </c>
    </row>
    <row r="5" spans="1:5" ht="356.25" customHeight="1" x14ac:dyDescent="0.25">
      <c r="A5">
        <v>4</v>
      </c>
    </row>
    <row r="6" spans="1:5" ht="356.25" customHeight="1" x14ac:dyDescent="0.25">
      <c r="A6">
        <v>5</v>
      </c>
    </row>
    <row r="7" spans="1:5" ht="356.25" customHeight="1" x14ac:dyDescent="0.25">
      <c r="A7">
        <v>6</v>
      </c>
    </row>
    <row r="8" spans="1:5" ht="356.25" customHeight="1" x14ac:dyDescent="0.25"/>
    <row r="9" spans="1:5" ht="356.25" customHeight="1" x14ac:dyDescent="0.25"/>
    <row r="10" spans="1:5" ht="356.25" customHeight="1" x14ac:dyDescent="0.25"/>
    <row r="11" spans="1:5" ht="356.25" customHeight="1" x14ac:dyDescent="0.25"/>
    <row r="12" spans="1:5" ht="356.25" customHeight="1" x14ac:dyDescent="0.25"/>
    <row r="13" spans="1:5" ht="356.25" customHeight="1" x14ac:dyDescent="0.25"/>
    <row r="14" spans="1:5" ht="356.25" customHeight="1" x14ac:dyDescent="0.25"/>
    <row r="15" spans="1:5" ht="356.25" customHeight="1" x14ac:dyDescent="0.25"/>
    <row r="16" spans="1:5" ht="356.25" customHeight="1" x14ac:dyDescent="0.25"/>
    <row r="17" ht="356.25" customHeight="1" x14ac:dyDescent="0.25"/>
    <row r="18" ht="356.25" customHeight="1" x14ac:dyDescent="0.25"/>
    <row r="19" ht="356.25" customHeight="1" x14ac:dyDescent="0.25"/>
    <row r="20" ht="356.25" customHeight="1" x14ac:dyDescent="0.25"/>
    <row r="21" ht="356.25" customHeight="1" x14ac:dyDescent="0.25"/>
    <row r="22" ht="356.25" customHeight="1" x14ac:dyDescent="0.25"/>
    <row r="23" ht="356.25" customHeight="1" x14ac:dyDescent="0.25"/>
    <row r="24" ht="356.25" customHeight="1" x14ac:dyDescent="0.25"/>
    <row r="25" ht="356.25" customHeight="1" x14ac:dyDescent="0.25"/>
    <row r="26" ht="356.25" customHeight="1" x14ac:dyDescent="0.25"/>
    <row r="27" ht="356.25" customHeight="1" x14ac:dyDescent="0.25"/>
    <row r="28" ht="356.25" customHeight="1" x14ac:dyDescent="0.25"/>
    <row r="29" ht="356.25" customHeight="1" x14ac:dyDescent="0.25"/>
    <row r="30" ht="356.25" customHeight="1" x14ac:dyDescent="0.25"/>
    <row r="31" ht="356.25" customHeight="1" x14ac:dyDescent="0.25"/>
    <row r="32" ht="356.25" customHeight="1" x14ac:dyDescent="0.25"/>
    <row r="33" ht="356.25" customHeight="1" x14ac:dyDescent="0.25"/>
    <row r="34" ht="356.25" customHeight="1" x14ac:dyDescent="0.25"/>
    <row r="35" ht="356.25" customHeight="1" x14ac:dyDescent="0.25"/>
    <row r="36" ht="356.25" customHeight="1" x14ac:dyDescent="0.25"/>
    <row r="37" ht="356.25" customHeight="1" x14ac:dyDescent="0.25"/>
    <row r="38" ht="356.25" customHeight="1" x14ac:dyDescent="0.25"/>
    <row r="39" ht="356.25" customHeight="1" x14ac:dyDescent="0.25"/>
    <row r="40" ht="356.25" customHeight="1" x14ac:dyDescent="0.25"/>
    <row r="41" ht="356.25" customHeight="1" x14ac:dyDescent="0.25"/>
    <row r="42" ht="356.25" customHeight="1" x14ac:dyDescent="0.25"/>
    <row r="43" ht="356.25" customHeight="1" x14ac:dyDescent="0.25"/>
    <row r="44" ht="356.25" customHeight="1" x14ac:dyDescent="0.25"/>
    <row r="45" ht="356.25" customHeight="1" x14ac:dyDescent="0.25"/>
    <row r="46" ht="356.25" customHeight="1" x14ac:dyDescent="0.25"/>
    <row r="47" ht="356.25" customHeight="1" x14ac:dyDescent="0.25"/>
    <row r="48" ht="356.25" customHeight="1" x14ac:dyDescent="0.25"/>
    <row r="49" ht="356.25" customHeight="1" x14ac:dyDescent="0.25"/>
    <row r="50" ht="356.25" customHeight="1" x14ac:dyDescent="0.25"/>
    <row r="51" ht="356.25" customHeight="1" x14ac:dyDescent="0.25"/>
    <row r="52" ht="356.25" customHeight="1" x14ac:dyDescent="0.25"/>
    <row r="53" ht="356.25" customHeight="1" x14ac:dyDescent="0.25"/>
    <row r="54" ht="356.25" customHeight="1" x14ac:dyDescent="0.25"/>
    <row r="55" ht="356.25" customHeight="1" x14ac:dyDescent="0.25"/>
    <row r="56" ht="356.25" customHeight="1" x14ac:dyDescent="0.25"/>
    <row r="57" ht="356.25" customHeight="1" x14ac:dyDescent="0.25"/>
    <row r="58" ht="356.25" customHeight="1" x14ac:dyDescent="0.25"/>
    <row r="59" ht="356.25" customHeight="1" x14ac:dyDescent="0.25"/>
    <row r="60" ht="356.25" customHeight="1" x14ac:dyDescent="0.25"/>
    <row r="61" ht="356.25" customHeight="1" x14ac:dyDescent="0.25"/>
    <row r="62" ht="356.25" customHeight="1" x14ac:dyDescent="0.25"/>
    <row r="63" ht="356.25" customHeight="1" x14ac:dyDescent="0.25"/>
    <row r="64" ht="356.25" customHeight="1" x14ac:dyDescent="0.25"/>
    <row r="65" ht="356.25" customHeight="1" x14ac:dyDescent="0.25"/>
    <row r="66" ht="356.25" customHeight="1" x14ac:dyDescent="0.25"/>
    <row r="67" ht="356.25" customHeight="1" x14ac:dyDescent="0.25"/>
    <row r="68" ht="356.25" customHeight="1" x14ac:dyDescent="0.25"/>
    <row r="69" ht="356.25" customHeight="1" x14ac:dyDescent="0.25"/>
    <row r="70" ht="356.25" customHeight="1" x14ac:dyDescent="0.25"/>
    <row r="71" ht="356.25" customHeight="1" x14ac:dyDescent="0.25"/>
    <row r="72" ht="356.25" customHeight="1" x14ac:dyDescent="0.25"/>
    <row r="73" ht="356.25" customHeight="1" x14ac:dyDescent="0.25"/>
    <row r="74" ht="356.25" customHeight="1" x14ac:dyDescent="0.25"/>
    <row r="75" ht="356.25" customHeight="1" x14ac:dyDescent="0.25"/>
    <row r="76" ht="356.25" customHeight="1" x14ac:dyDescent="0.25"/>
    <row r="77" ht="356.25" customHeight="1" x14ac:dyDescent="0.25"/>
    <row r="78" ht="356.25" customHeight="1" x14ac:dyDescent="0.25"/>
    <row r="79" ht="356.25" customHeight="1" x14ac:dyDescent="0.25"/>
    <row r="80" ht="356.25" customHeight="1" x14ac:dyDescent="0.25"/>
    <row r="81" ht="356.25" customHeight="1" x14ac:dyDescent="0.25"/>
    <row r="82" ht="356.25" customHeight="1" x14ac:dyDescent="0.25"/>
    <row r="83" ht="356.25" customHeight="1" x14ac:dyDescent="0.25"/>
    <row r="84" ht="356.25" customHeight="1" x14ac:dyDescent="0.25"/>
    <row r="85" ht="356.25" customHeight="1" x14ac:dyDescent="0.25"/>
    <row r="86" ht="356.25" customHeight="1" x14ac:dyDescent="0.25"/>
    <row r="87" ht="356.25" customHeight="1" x14ac:dyDescent="0.25"/>
    <row r="88" ht="356.25" customHeight="1" x14ac:dyDescent="0.25"/>
    <row r="89" ht="356.25" customHeight="1" x14ac:dyDescent="0.25"/>
    <row r="90" ht="356.25" customHeight="1" x14ac:dyDescent="0.25"/>
    <row r="91" ht="356.25" customHeight="1" x14ac:dyDescent="0.25"/>
    <row r="92" ht="356.25" customHeight="1" x14ac:dyDescent="0.25"/>
    <row r="93" ht="356.25" customHeight="1" x14ac:dyDescent="0.25"/>
    <row r="94" ht="356.25" customHeight="1" x14ac:dyDescent="0.25"/>
    <row r="95" ht="356.25" customHeight="1" x14ac:dyDescent="0.25"/>
    <row r="96" ht="356.25" customHeight="1" x14ac:dyDescent="0.25"/>
  </sheetData>
  <pageMargins left="0.7" right="0.7" top="0.75" bottom="0.75" header="0.3" footer="0.3"/>
  <pageSetup orientation="portrait" horizontalDpi="1200" verticalDpi="1200" r:id="rId1"/>
  <drawing r:id="rId2"/>
  <legacyDrawing r:id="rId3"/>
  <oleObjects>
    <mc:AlternateContent xmlns:mc="http://schemas.openxmlformats.org/markup-compatibility/2006">
      <mc:Choice Requires="x14">
        <oleObject progId="AutoSketch.Drawing.9" shapeId="4097" r:id="rId4">
          <objectPr defaultSize="0" autoPict="0" r:id="rId5">
            <anchor moveWithCells="1">
              <from>
                <xdr:col>1</xdr:col>
                <xdr:colOff>400050</xdr:colOff>
                <xdr:row>2</xdr:row>
                <xdr:rowOff>733425</xdr:rowOff>
              </from>
              <to>
                <xdr:col>1</xdr:col>
                <xdr:colOff>8943975</xdr:colOff>
                <xdr:row>2</xdr:row>
                <xdr:rowOff>3057525</xdr:rowOff>
              </to>
            </anchor>
          </objectPr>
        </oleObject>
      </mc:Choice>
      <mc:Fallback>
        <oleObject progId="AutoSketch.Drawing.9" shapeId="4097" r:id="rId4"/>
      </mc:Fallback>
    </mc:AlternateContent>
    <mc:AlternateContent xmlns:mc="http://schemas.openxmlformats.org/markup-compatibility/2006">
      <mc:Choice Requires="x14">
        <oleObject progId="AutoSketch.Drawing.9" shapeId="4098" r:id="rId6">
          <objectPr defaultSize="0" autoPict="0" r:id="rId7">
            <anchor moveWithCells="1">
              <from>
                <xdr:col>1</xdr:col>
                <xdr:colOff>342900</xdr:colOff>
                <xdr:row>3</xdr:row>
                <xdr:rowOff>447675</xdr:rowOff>
              </from>
              <to>
                <xdr:col>1</xdr:col>
                <xdr:colOff>8724900</xdr:colOff>
                <xdr:row>3</xdr:row>
                <xdr:rowOff>3362325</xdr:rowOff>
              </to>
            </anchor>
          </objectPr>
        </oleObject>
      </mc:Choice>
      <mc:Fallback>
        <oleObject progId="AutoSketch.Drawing.9" shapeId="4098" r:id="rId6"/>
      </mc:Fallback>
    </mc:AlternateContent>
    <mc:AlternateContent xmlns:mc="http://schemas.openxmlformats.org/markup-compatibility/2006">
      <mc:Choice Requires="x14">
        <oleObject progId="AutoSketch.Drawing.9" shapeId="4099" r:id="rId8">
          <objectPr defaultSize="0" autoPict="0" r:id="rId9">
            <anchor moveWithCells="1">
              <from>
                <xdr:col>1</xdr:col>
                <xdr:colOff>514350</xdr:colOff>
                <xdr:row>4</xdr:row>
                <xdr:rowOff>228600</xdr:rowOff>
              </from>
              <to>
                <xdr:col>1</xdr:col>
                <xdr:colOff>8743950</xdr:colOff>
                <xdr:row>4</xdr:row>
                <xdr:rowOff>4276725</xdr:rowOff>
              </to>
            </anchor>
          </objectPr>
        </oleObject>
      </mc:Choice>
      <mc:Fallback>
        <oleObject progId="AutoSketch.Drawing.9" shapeId="4099" r:id="rId8"/>
      </mc:Fallback>
    </mc:AlternateContent>
    <mc:AlternateContent xmlns:mc="http://schemas.openxmlformats.org/markup-compatibility/2006">
      <mc:Choice Requires="x14">
        <oleObject progId="AutoSketch.Drawing.9" shapeId="4100" r:id="rId10">
          <objectPr defaultSize="0" autoPict="0" r:id="rId11">
            <anchor moveWithCells="1">
              <from>
                <xdr:col>1</xdr:col>
                <xdr:colOff>1076325</xdr:colOff>
                <xdr:row>5</xdr:row>
                <xdr:rowOff>152400</xdr:rowOff>
              </from>
              <to>
                <xdr:col>1</xdr:col>
                <xdr:colOff>8020050</xdr:colOff>
                <xdr:row>5</xdr:row>
                <xdr:rowOff>4295775</xdr:rowOff>
              </to>
            </anchor>
          </objectPr>
        </oleObject>
      </mc:Choice>
      <mc:Fallback>
        <oleObject progId="AutoSketch.Drawing.9" shapeId="4100" r:id="rId10"/>
      </mc:Fallback>
    </mc:AlternateContent>
    <mc:AlternateContent xmlns:mc="http://schemas.openxmlformats.org/markup-compatibility/2006">
      <mc:Choice Requires="x14">
        <oleObject progId="AutoSketch.Drawing.9" shapeId="4101" r:id="rId12">
          <objectPr defaultSize="0" autoPict="0" r:id="rId13">
            <anchor moveWithCells="1">
              <from>
                <xdr:col>1</xdr:col>
                <xdr:colOff>971550</xdr:colOff>
                <xdr:row>6</xdr:row>
                <xdr:rowOff>19050</xdr:rowOff>
              </from>
              <to>
                <xdr:col>1</xdr:col>
                <xdr:colOff>7915275</xdr:colOff>
                <xdr:row>6</xdr:row>
                <xdr:rowOff>4162425</xdr:rowOff>
              </to>
            </anchor>
          </objectPr>
        </oleObject>
      </mc:Choice>
      <mc:Fallback>
        <oleObject progId="AutoSketch.Drawing.9" shapeId="4101" r:id="rId12"/>
      </mc:Fallback>
    </mc:AlternateContent>
    <mc:AlternateContent xmlns:mc="http://schemas.openxmlformats.org/markup-compatibility/2006">
      <mc:Choice Requires="x14">
        <oleObject progId="AutoSketch.Drawing.9" shapeId="4102" r:id="rId14">
          <objectPr defaultSize="0" autoPict="0" r:id="rId15">
            <anchor moveWithCells="1">
              <from>
                <xdr:col>2</xdr:col>
                <xdr:colOff>476250</xdr:colOff>
                <xdr:row>2</xdr:row>
                <xdr:rowOff>790575</xdr:rowOff>
              </from>
              <to>
                <xdr:col>2</xdr:col>
                <xdr:colOff>9020175</xdr:colOff>
                <xdr:row>2</xdr:row>
                <xdr:rowOff>3114675</xdr:rowOff>
              </to>
            </anchor>
          </objectPr>
        </oleObject>
      </mc:Choice>
      <mc:Fallback>
        <oleObject progId="AutoSketch.Drawing.9" shapeId="4102" r:id="rId14"/>
      </mc:Fallback>
    </mc:AlternateContent>
    <mc:AlternateContent xmlns:mc="http://schemas.openxmlformats.org/markup-compatibility/2006">
      <mc:Choice Requires="x14">
        <oleObject progId="AutoSketch.Drawing.9" shapeId="4103" r:id="rId16">
          <objectPr defaultSize="0" autoPict="0" r:id="rId17">
            <anchor moveWithCells="1">
              <from>
                <xdr:col>2</xdr:col>
                <xdr:colOff>419100</xdr:colOff>
                <xdr:row>3</xdr:row>
                <xdr:rowOff>504825</xdr:rowOff>
              </from>
              <to>
                <xdr:col>2</xdr:col>
                <xdr:colOff>8801100</xdr:colOff>
                <xdr:row>3</xdr:row>
                <xdr:rowOff>3419475</xdr:rowOff>
              </to>
            </anchor>
          </objectPr>
        </oleObject>
      </mc:Choice>
      <mc:Fallback>
        <oleObject progId="AutoSketch.Drawing.9" shapeId="4103" r:id="rId16"/>
      </mc:Fallback>
    </mc:AlternateContent>
    <mc:AlternateContent xmlns:mc="http://schemas.openxmlformats.org/markup-compatibility/2006">
      <mc:Choice Requires="x14">
        <oleObject progId="AutoSketch.Drawing.9" shapeId="4104" r:id="rId18">
          <objectPr defaultSize="0" autoPict="0" r:id="rId19">
            <anchor moveWithCells="1">
              <from>
                <xdr:col>2</xdr:col>
                <xdr:colOff>590550</xdr:colOff>
                <xdr:row>4</xdr:row>
                <xdr:rowOff>285750</xdr:rowOff>
              </from>
              <to>
                <xdr:col>2</xdr:col>
                <xdr:colOff>8820150</xdr:colOff>
                <xdr:row>4</xdr:row>
                <xdr:rowOff>4333875</xdr:rowOff>
              </to>
            </anchor>
          </objectPr>
        </oleObject>
      </mc:Choice>
      <mc:Fallback>
        <oleObject progId="AutoSketch.Drawing.9" shapeId="4104" r:id="rId18"/>
      </mc:Fallback>
    </mc:AlternateContent>
    <mc:AlternateContent xmlns:mc="http://schemas.openxmlformats.org/markup-compatibility/2006">
      <mc:Choice Requires="x14">
        <oleObject progId="AutoSketch.Drawing.9" shapeId="4105" r:id="rId20">
          <objectPr defaultSize="0" autoPict="0" r:id="rId21">
            <anchor moveWithCells="1">
              <from>
                <xdr:col>2</xdr:col>
                <xdr:colOff>1152525</xdr:colOff>
                <xdr:row>5</xdr:row>
                <xdr:rowOff>209550</xdr:rowOff>
              </from>
              <to>
                <xdr:col>2</xdr:col>
                <xdr:colOff>8096250</xdr:colOff>
                <xdr:row>5</xdr:row>
                <xdr:rowOff>4352925</xdr:rowOff>
              </to>
            </anchor>
          </objectPr>
        </oleObject>
      </mc:Choice>
      <mc:Fallback>
        <oleObject progId="AutoSketch.Drawing.9" shapeId="4105" r:id="rId20"/>
      </mc:Fallback>
    </mc:AlternateContent>
    <mc:AlternateContent xmlns:mc="http://schemas.openxmlformats.org/markup-compatibility/2006">
      <mc:Choice Requires="x14">
        <oleObject progId="AutoSketch.Drawing.9" shapeId="4106" r:id="rId22">
          <objectPr defaultSize="0" autoPict="0" r:id="rId23">
            <anchor moveWithCells="1">
              <from>
                <xdr:col>2</xdr:col>
                <xdr:colOff>190500</xdr:colOff>
                <xdr:row>1</xdr:row>
                <xdr:rowOff>1247775</xdr:rowOff>
              </from>
              <to>
                <xdr:col>2</xdr:col>
                <xdr:colOff>9410700</xdr:colOff>
                <xdr:row>1</xdr:row>
                <xdr:rowOff>2676525</xdr:rowOff>
              </to>
            </anchor>
          </objectPr>
        </oleObject>
      </mc:Choice>
      <mc:Fallback>
        <oleObject progId="AutoSketch.Drawing.9" shapeId="4106" r:id="rId22"/>
      </mc:Fallback>
    </mc:AlternateContent>
    <mc:AlternateContent xmlns:mc="http://schemas.openxmlformats.org/markup-compatibility/2006">
      <mc:Choice Requires="x14">
        <oleObject progId="AutoSketch.Drawing.9" shapeId="4107" r:id="rId24">
          <objectPr defaultSize="0" autoPict="0" r:id="rId25">
            <anchor moveWithCells="1">
              <from>
                <xdr:col>2</xdr:col>
                <xdr:colOff>1047750</xdr:colOff>
                <xdr:row>6</xdr:row>
                <xdr:rowOff>76200</xdr:rowOff>
              </from>
              <to>
                <xdr:col>2</xdr:col>
                <xdr:colOff>7991475</xdr:colOff>
                <xdr:row>6</xdr:row>
                <xdr:rowOff>4219575</xdr:rowOff>
              </to>
            </anchor>
          </objectPr>
        </oleObject>
      </mc:Choice>
      <mc:Fallback>
        <oleObject progId="AutoSketch.Drawing.9" shapeId="4107" r:id="rId24"/>
      </mc:Fallback>
    </mc:AlternateContent>
    <mc:AlternateContent xmlns:mc="http://schemas.openxmlformats.org/markup-compatibility/2006">
      <mc:Choice Requires="x14">
        <oleObject progId="AutoSketch.Drawing.9" shapeId="4108" r:id="rId26">
          <objectPr defaultSize="0" autoPict="0" r:id="rId27">
            <anchor moveWithCells="1">
              <from>
                <xdr:col>1</xdr:col>
                <xdr:colOff>95250</xdr:colOff>
                <xdr:row>1</xdr:row>
                <xdr:rowOff>1352550</xdr:rowOff>
              </from>
              <to>
                <xdr:col>1</xdr:col>
                <xdr:colOff>9296400</xdr:colOff>
                <xdr:row>1</xdr:row>
                <xdr:rowOff>2781300</xdr:rowOff>
              </to>
            </anchor>
          </objectPr>
        </oleObject>
      </mc:Choice>
      <mc:Fallback>
        <oleObject progId="AutoSketch.Drawing.9" shapeId="4108" r:id="rId26"/>
      </mc:Fallback>
    </mc:AlternateContent>
  </oleObjec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G25"/>
  <sheetViews>
    <sheetView topLeftCell="E1" zoomScale="55" zoomScaleNormal="55" workbookViewId="0">
      <selection activeCell="F1" sqref="F1"/>
    </sheetView>
  </sheetViews>
  <sheetFormatPr baseColWidth="10" defaultColWidth="9.140625" defaultRowHeight="15" x14ac:dyDescent="0.25"/>
  <cols>
    <col min="2" max="9" width="142.85546875" customWidth="1"/>
  </cols>
  <sheetData>
    <row r="1" spans="1:7" x14ac:dyDescent="0.25">
      <c r="B1">
        <v>1</v>
      </c>
      <c r="C1">
        <v>2</v>
      </c>
      <c r="D1">
        <v>3</v>
      </c>
      <c r="E1">
        <v>4</v>
      </c>
      <c r="F1">
        <f>IF('ONTARIO DESIGN TOOL'!E31=50,IF('ONTARIO DESIGN TOOL'!E33&gt;='ONTARIO DESIGN TOOL'!E32,3,4),IF('ONTARIO DESIGN TOOL'!$E$31&gt;=50,4,IF('ONTARIO DESIGN TOOL'!E33-'ONTARIO DESIGN TOOL'!E32&gt;625,1,IF('ONTARIO DESIGN TOOL'!E33-'ONTARIO DESIGN TOOL'!E32&lt;0,4,(IF('ONTARIO DESIGN TOOL'!E33-'ONTARIO DESIGN TOOL'!E32=0,3,2))))))</f>
        <v>3</v>
      </c>
      <c r="G1">
        <f>'ONTARIO DESIGN TOOL'!E66</f>
        <v>2</v>
      </c>
    </row>
    <row r="2" spans="1:7" ht="356.25" customHeight="1" x14ac:dyDescent="0.25">
      <c r="A2">
        <v>1</v>
      </c>
      <c r="F2">
        <f>INDEX('Cross Section'!$B$2:'Cross Section'!$E$7,MATCH('Cross Section'!$G$1,'Cross Section'!$A$2:$A$7,0),IF('ONTARIO DESIGN TOOL'!E33-'ONTARIO DESIGN TOOL'!E32&gt;625,1,IF('ONTARIO DESIGN TOOL'!E33-'ONTARIO DESIGN TOOL'!E32&lt;0,4,(IF('ONTARIO DESIGN TOOL'!E33-'ONTARIO DESIGN TOOL'!E32=0,3,2)))))</f>
        <v>0</v>
      </c>
      <c r="G2">
        <f>INDEX($B$2:$E$7,MATCH($G$1,$A$2:$A$7,0),MATCH($F$1,B1:E1,0))</f>
        <v>0</v>
      </c>
    </row>
    <row r="3" spans="1:7" ht="356.25" customHeight="1" x14ac:dyDescent="0.25">
      <c r="A3">
        <v>2</v>
      </c>
    </row>
    <row r="4" spans="1:7" ht="356.25" customHeight="1" x14ac:dyDescent="0.25">
      <c r="A4">
        <v>3</v>
      </c>
    </row>
    <row r="5" spans="1:7" ht="356.25" customHeight="1" x14ac:dyDescent="0.25">
      <c r="A5">
        <v>4</v>
      </c>
    </row>
    <row r="6" spans="1:7" ht="356.25" customHeight="1" x14ac:dyDescent="0.25">
      <c r="A6">
        <v>5</v>
      </c>
    </row>
    <row r="7" spans="1:7" ht="356.25" customHeight="1" x14ac:dyDescent="0.25">
      <c r="A7">
        <v>6</v>
      </c>
    </row>
    <row r="8" spans="1:7" ht="356.25" customHeight="1" x14ac:dyDescent="0.25"/>
    <row r="9" spans="1:7" ht="356.25" customHeight="1" x14ac:dyDescent="0.25"/>
    <row r="10" spans="1:7" ht="356.25" customHeight="1" x14ac:dyDescent="0.25"/>
    <row r="11" spans="1:7" ht="356.25" customHeight="1" x14ac:dyDescent="0.25"/>
    <row r="12" spans="1:7" ht="356.25" customHeight="1" x14ac:dyDescent="0.25"/>
    <row r="13" spans="1:7" ht="356.25" customHeight="1" x14ac:dyDescent="0.25"/>
    <row r="14" spans="1:7" ht="356.25" customHeight="1" x14ac:dyDescent="0.25"/>
    <row r="15" spans="1:7" ht="356.25" customHeight="1" x14ac:dyDescent="0.25"/>
    <row r="16" spans="1:7" ht="356.25" customHeight="1" x14ac:dyDescent="0.25"/>
    <row r="17" ht="356.25" customHeight="1" x14ac:dyDescent="0.25"/>
    <row r="18" ht="356.25" customHeight="1" x14ac:dyDescent="0.25"/>
    <row r="19" ht="356.25" customHeight="1" x14ac:dyDescent="0.25"/>
    <row r="20" ht="356.25" customHeight="1" x14ac:dyDescent="0.25"/>
    <row r="21" ht="356.25" customHeight="1" x14ac:dyDescent="0.25"/>
    <row r="22" ht="356.25" customHeight="1" x14ac:dyDescent="0.25"/>
    <row r="23" ht="356.25" customHeight="1" x14ac:dyDescent="0.25"/>
    <row r="24" ht="356.25" customHeight="1" x14ac:dyDescent="0.25"/>
    <row r="25" ht="356.25" customHeight="1" x14ac:dyDescent="0.25"/>
  </sheetData>
  <pageMargins left="0.7" right="0.7" top="0.75" bottom="0.75" header="0.3" footer="0.3"/>
  <pageSetup orientation="portrait" horizontalDpi="1200" verticalDpi="1200" r:id="rId1"/>
  <drawing r:id="rId2"/>
  <legacyDrawing r:id="rId3"/>
  <oleObjects>
    <mc:AlternateContent xmlns:mc="http://schemas.openxmlformats.org/markup-compatibility/2006">
      <mc:Choice Requires="x14">
        <oleObject progId="AutoSketch.Drawing.9" shapeId="5123" r:id="rId4">
          <objectPr defaultSize="0" autoPict="0" r:id="rId5">
            <anchor moveWithCells="1">
              <from>
                <xdr:col>1</xdr:col>
                <xdr:colOff>28575</xdr:colOff>
                <xdr:row>3</xdr:row>
                <xdr:rowOff>1047750</xdr:rowOff>
              </from>
              <to>
                <xdr:col>1</xdr:col>
                <xdr:colOff>8705850</xdr:colOff>
                <xdr:row>3</xdr:row>
                <xdr:rowOff>3381375</xdr:rowOff>
              </to>
            </anchor>
          </objectPr>
        </oleObject>
      </mc:Choice>
      <mc:Fallback>
        <oleObject progId="AutoSketch.Drawing.9" shapeId="5123" r:id="rId4"/>
      </mc:Fallback>
    </mc:AlternateContent>
    <mc:AlternateContent xmlns:mc="http://schemas.openxmlformats.org/markup-compatibility/2006">
      <mc:Choice Requires="x14">
        <oleObject progId="AutoSketch.Drawing.9" shapeId="5134" r:id="rId6">
          <objectPr defaultSize="0" autoPict="0" r:id="rId7">
            <anchor moveWithCells="1">
              <from>
                <xdr:col>2</xdr:col>
                <xdr:colOff>123825</xdr:colOff>
                <xdr:row>1</xdr:row>
                <xdr:rowOff>990600</xdr:rowOff>
              </from>
              <to>
                <xdr:col>2</xdr:col>
                <xdr:colOff>8896350</xdr:colOff>
                <xdr:row>1</xdr:row>
                <xdr:rowOff>3657600</xdr:rowOff>
              </to>
            </anchor>
          </objectPr>
        </oleObject>
      </mc:Choice>
      <mc:Fallback>
        <oleObject progId="AutoSketch.Drawing.9" shapeId="5134" r:id="rId6"/>
      </mc:Fallback>
    </mc:AlternateContent>
    <mc:AlternateContent xmlns:mc="http://schemas.openxmlformats.org/markup-compatibility/2006">
      <mc:Choice Requires="x14">
        <oleObject progId="AutoSketch.Drawing.9" shapeId="5137" r:id="rId8">
          <objectPr defaultSize="0" autoPict="0" r:id="rId9">
            <anchor moveWithCells="1">
              <from>
                <xdr:col>1</xdr:col>
                <xdr:colOff>552450</xdr:colOff>
                <xdr:row>1</xdr:row>
                <xdr:rowOff>571500</xdr:rowOff>
              </from>
              <to>
                <xdr:col>1</xdr:col>
                <xdr:colOff>8239125</xdr:colOff>
                <xdr:row>1</xdr:row>
                <xdr:rowOff>3876675</xdr:rowOff>
              </to>
            </anchor>
          </objectPr>
        </oleObject>
      </mc:Choice>
      <mc:Fallback>
        <oleObject progId="AutoSketch.Drawing.9" shapeId="5137" r:id="rId8"/>
      </mc:Fallback>
    </mc:AlternateContent>
    <mc:AlternateContent xmlns:mc="http://schemas.openxmlformats.org/markup-compatibility/2006">
      <mc:Choice Requires="x14">
        <oleObject progId="AutoSketch.Drawing.9" shapeId="5138" r:id="rId10">
          <objectPr defaultSize="0" autoPict="0" r:id="rId11">
            <anchor moveWithCells="1">
              <from>
                <xdr:col>3</xdr:col>
                <xdr:colOff>66675</xdr:colOff>
                <xdr:row>1</xdr:row>
                <xdr:rowOff>1000125</xdr:rowOff>
              </from>
              <to>
                <xdr:col>3</xdr:col>
                <xdr:colOff>9410700</xdr:colOff>
                <xdr:row>1</xdr:row>
                <xdr:rowOff>2790825</xdr:rowOff>
              </to>
            </anchor>
          </objectPr>
        </oleObject>
      </mc:Choice>
      <mc:Fallback>
        <oleObject progId="AutoSketch.Drawing.9" shapeId="5138" r:id="rId10"/>
      </mc:Fallback>
    </mc:AlternateContent>
    <mc:AlternateContent xmlns:mc="http://schemas.openxmlformats.org/markup-compatibility/2006">
      <mc:Choice Requires="x14">
        <oleObject progId="AutoSketch.Drawing.9" shapeId="5139" r:id="rId12">
          <objectPr defaultSize="0" autoPict="0" r:id="rId13">
            <anchor moveWithCells="1">
              <from>
                <xdr:col>4</xdr:col>
                <xdr:colOff>133350</xdr:colOff>
                <xdr:row>1</xdr:row>
                <xdr:rowOff>1066800</xdr:rowOff>
              </from>
              <to>
                <xdr:col>4</xdr:col>
                <xdr:colOff>9477375</xdr:colOff>
                <xdr:row>1</xdr:row>
                <xdr:rowOff>2857500</xdr:rowOff>
              </to>
            </anchor>
          </objectPr>
        </oleObject>
      </mc:Choice>
      <mc:Fallback>
        <oleObject progId="AutoSketch.Drawing.9" shapeId="5139" r:id="rId12"/>
      </mc:Fallback>
    </mc:AlternateContent>
    <mc:AlternateContent xmlns:mc="http://schemas.openxmlformats.org/markup-compatibility/2006">
      <mc:Choice Requires="x14">
        <oleObject progId="AutoSketch.Drawing.9" shapeId="5141" r:id="rId14">
          <objectPr defaultSize="0" autoPict="0" r:id="rId15">
            <anchor moveWithCells="1">
              <from>
                <xdr:col>2</xdr:col>
                <xdr:colOff>400050</xdr:colOff>
                <xdr:row>2</xdr:row>
                <xdr:rowOff>1362075</xdr:rowOff>
              </from>
              <to>
                <xdr:col>2</xdr:col>
                <xdr:colOff>8753475</xdr:colOff>
                <xdr:row>2</xdr:row>
                <xdr:rowOff>3467100</xdr:rowOff>
              </to>
            </anchor>
          </objectPr>
        </oleObject>
      </mc:Choice>
      <mc:Fallback>
        <oleObject progId="AutoSketch.Drawing.9" shapeId="5141" r:id="rId14"/>
      </mc:Fallback>
    </mc:AlternateContent>
    <mc:AlternateContent xmlns:mc="http://schemas.openxmlformats.org/markup-compatibility/2006">
      <mc:Choice Requires="x14">
        <oleObject progId="AutoSketch.Drawing.9" shapeId="5142" r:id="rId16">
          <objectPr defaultSize="0" autoPict="0" r:id="rId17">
            <anchor moveWithCells="1">
              <from>
                <xdr:col>1</xdr:col>
                <xdr:colOff>714375</xdr:colOff>
                <xdr:row>2</xdr:row>
                <xdr:rowOff>914400</xdr:rowOff>
              </from>
              <to>
                <xdr:col>1</xdr:col>
                <xdr:colOff>7686675</xdr:colOff>
                <xdr:row>2</xdr:row>
                <xdr:rowOff>3552825</xdr:rowOff>
              </to>
            </anchor>
          </objectPr>
        </oleObject>
      </mc:Choice>
      <mc:Fallback>
        <oleObject progId="AutoSketch.Drawing.9" shapeId="5142" r:id="rId16"/>
      </mc:Fallback>
    </mc:AlternateContent>
    <mc:AlternateContent xmlns:mc="http://schemas.openxmlformats.org/markup-compatibility/2006">
      <mc:Choice Requires="x14">
        <oleObject progId="AutoSketch.Drawing.9" shapeId="5146" r:id="rId18">
          <objectPr defaultSize="0" autoPict="0" r:id="rId19">
            <anchor moveWithCells="1">
              <from>
                <xdr:col>3</xdr:col>
                <xdr:colOff>66675</xdr:colOff>
                <xdr:row>2</xdr:row>
                <xdr:rowOff>1162050</xdr:rowOff>
              </from>
              <to>
                <xdr:col>3</xdr:col>
                <xdr:colOff>9315450</xdr:colOff>
                <xdr:row>2</xdr:row>
                <xdr:rowOff>2809875</xdr:rowOff>
              </to>
            </anchor>
          </objectPr>
        </oleObject>
      </mc:Choice>
      <mc:Fallback>
        <oleObject progId="AutoSketch.Drawing.9" shapeId="5146" r:id="rId18"/>
      </mc:Fallback>
    </mc:AlternateContent>
    <mc:AlternateContent xmlns:mc="http://schemas.openxmlformats.org/markup-compatibility/2006">
      <mc:Choice Requires="x14">
        <oleObject progId="AutoSketch.Drawing.9" shapeId="5147" r:id="rId20">
          <objectPr defaultSize="0" autoPict="0" r:id="rId21">
            <anchor moveWithCells="1">
              <from>
                <xdr:col>4</xdr:col>
                <xdr:colOff>238125</xdr:colOff>
                <xdr:row>2</xdr:row>
                <xdr:rowOff>1419225</xdr:rowOff>
              </from>
              <to>
                <xdr:col>4</xdr:col>
                <xdr:colOff>9486900</xdr:colOff>
                <xdr:row>2</xdr:row>
                <xdr:rowOff>3067050</xdr:rowOff>
              </to>
            </anchor>
          </objectPr>
        </oleObject>
      </mc:Choice>
      <mc:Fallback>
        <oleObject progId="AutoSketch.Drawing.9" shapeId="5147" r:id="rId20"/>
      </mc:Fallback>
    </mc:AlternateContent>
    <mc:AlternateContent xmlns:mc="http://schemas.openxmlformats.org/markup-compatibility/2006">
      <mc:Choice Requires="x14">
        <oleObject progId="AutoSketch.Drawing.9" shapeId="5158" r:id="rId22">
          <objectPr defaultSize="0" autoPict="0" r:id="rId23">
            <anchor moveWithCells="1">
              <from>
                <xdr:col>2</xdr:col>
                <xdr:colOff>104775</xdr:colOff>
                <xdr:row>3</xdr:row>
                <xdr:rowOff>1123950</xdr:rowOff>
              </from>
              <to>
                <xdr:col>2</xdr:col>
                <xdr:colOff>9477375</xdr:colOff>
                <xdr:row>3</xdr:row>
                <xdr:rowOff>2933700</xdr:rowOff>
              </to>
            </anchor>
          </objectPr>
        </oleObject>
      </mc:Choice>
      <mc:Fallback>
        <oleObject progId="AutoSketch.Drawing.9" shapeId="5158" r:id="rId22"/>
      </mc:Fallback>
    </mc:AlternateContent>
    <mc:AlternateContent xmlns:mc="http://schemas.openxmlformats.org/markup-compatibility/2006">
      <mc:Choice Requires="x14">
        <oleObject progId="AutoSketch.Drawing.9" shapeId="5159" r:id="rId24">
          <objectPr defaultSize="0" autoPict="0" r:id="rId25">
            <anchor moveWithCells="1">
              <from>
                <xdr:col>3</xdr:col>
                <xdr:colOff>85725</xdr:colOff>
                <xdr:row>3</xdr:row>
                <xdr:rowOff>952500</xdr:rowOff>
              </from>
              <to>
                <xdr:col>3</xdr:col>
                <xdr:colOff>9477375</xdr:colOff>
                <xdr:row>3</xdr:row>
                <xdr:rowOff>2686050</xdr:rowOff>
              </to>
            </anchor>
          </objectPr>
        </oleObject>
      </mc:Choice>
      <mc:Fallback>
        <oleObject progId="AutoSketch.Drawing.9" shapeId="5159" r:id="rId24"/>
      </mc:Fallback>
    </mc:AlternateContent>
    <mc:AlternateContent xmlns:mc="http://schemas.openxmlformats.org/markup-compatibility/2006">
      <mc:Choice Requires="x14">
        <oleObject progId="AutoSketch.Drawing.9" shapeId="5160" r:id="rId26">
          <objectPr defaultSize="0" autoPict="0" r:id="rId27">
            <anchor moveWithCells="1">
              <from>
                <xdr:col>4</xdr:col>
                <xdr:colOff>47625</xdr:colOff>
                <xdr:row>3</xdr:row>
                <xdr:rowOff>1019175</xdr:rowOff>
              </from>
              <to>
                <xdr:col>4</xdr:col>
                <xdr:colOff>9420225</xdr:colOff>
                <xdr:row>3</xdr:row>
                <xdr:rowOff>2600325</xdr:rowOff>
              </to>
            </anchor>
          </objectPr>
        </oleObject>
      </mc:Choice>
      <mc:Fallback>
        <oleObject progId="AutoSketch.Drawing.9" shapeId="5160" r:id="rId26"/>
      </mc:Fallback>
    </mc:AlternateContent>
    <mc:AlternateContent xmlns:mc="http://schemas.openxmlformats.org/markup-compatibility/2006">
      <mc:Choice Requires="x14">
        <oleObject progId="AutoSketch.Drawing.9" shapeId="5162" r:id="rId28">
          <objectPr defaultSize="0" autoPict="0" r:id="rId29">
            <anchor moveWithCells="1">
              <from>
                <xdr:col>2</xdr:col>
                <xdr:colOff>38100</xdr:colOff>
                <xdr:row>4</xdr:row>
                <xdr:rowOff>1371600</xdr:rowOff>
              </from>
              <to>
                <xdr:col>2</xdr:col>
                <xdr:colOff>9448800</xdr:colOff>
                <xdr:row>4</xdr:row>
                <xdr:rowOff>3009900</xdr:rowOff>
              </to>
            </anchor>
          </objectPr>
        </oleObject>
      </mc:Choice>
      <mc:Fallback>
        <oleObject progId="AutoSketch.Drawing.9" shapeId="5162" r:id="rId28"/>
      </mc:Fallback>
    </mc:AlternateContent>
    <mc:AlternateContent xmlns:mc="http://schemas.openxmlformats.org/markup-compatibility/2006">
      <mc:Choice Requires="x14">
        <oleObject progId="AutoSketch.Drawing.9" shapeId="5163" r:id="rId30">
          <objectPr defaultSize="0" autoPict="0" r:id="rId31">
            <anchor moveWithCells="1">
              <from>
                <xdr:col>1</xdr:col>
                <xdr:colOff>85725</xdr:colOff>
                <xdr:row>4</xdr:row>
                <xdr:rowOff>1285875</xdr:rowOff>
              </from>
              <to>
                <xdr:col>1</xdr:col>
                <xdr:colOff>9448800</xdr:colOff>
                <xdr:row>4</xdr:row>
                <xdr:rowOff>3467100</xdr:rowOff>
              </to>
            </anchor>
          </objectPr>
        </oleObject>
      </mc:Choice>
      <mc:Fallback>
        <oleObject progId="AutoSketch.Drawing.9" shapeId="5163" r:id="rId30"/>
      </mc:Fallback>
    </mc:AlternateContent>
    <mc:AlternateContent xmlns:mc="http://schemas.openxmlformats.org/markup-compatibility/2006">
      <mc:Choice Requires="x14">
        <oleObject progId="AutoSketch.Drawing.9" shapeId="5166" r:id="rId32">
          <objectPr defaultSize="0" autoPict="0" r:id="rId33">
            <anchor moveWithCells="1">
              <from>
                <xdr:col>4</xdr:col>
                <xdr:colOff>38100</xdr:colOff>
                <xdr:row>4</xdr:row>
                <xdr:rowOff>1285875</xdr:rowOff>
              </from>
              <to>
                <xdr:col>4</xdr:col>
                <xdr:colOff>9458325</xdr:colOff>
                <xdr:row>4</xdr:row>
                <xdr:rowOff>2686050</xdr:rowOff>
              </to>
            </anchor>
          </objectPr>
        </oleObject>
      </mc:Choice>
      <mc:Fallback>
        <oleObject progId="AutoSketch.Drawing.9" shapeId="5166" r:id="rId32"/>
      </mc:Fallback>
    </mc:AlternateContent>
    <mc:AlternateContent xmlns:mc="http://schemas.openxmlformats.org/markup-compatibility/2006">
      <mc:Choice Requires="x14">
        <oleObject progId="AutoSketch.Drawing.9" shapeId="5168" r:id="rId34">
          <objectPr defaultSize="0" autoPict="0" r:id="rId35">
            <anchor moveWithCells="1">
              <from>
                <xdr:col>1</xdr:col>
                <xdr:colOff>38100</xdr:colOff>
                <xdr:row>5</xdr:row>
                <xdr:rowOff>1209675</xdr:rowOff>
              </from>
              <to>
                <xdr:col>1</xdr:col>
                <xdr:colOff>9477375</xdr:colOff>
                <xdr:row>5</xdr:row>
                <xdr:rowOff>3028950</xdr:rowOff>
              </to>
            </anchor>
          </objectPr>
        </oleObject>
      </mc:Choice>
      <mc:Fallback>
        <oleObject progId="AutoSketch.Drawing.9" shapeId="5168" r:id="rId34"/>
      </mc:Fallback>
    </mc:AlternateContent>
    <mc:AlternateContent xmlns:mc="http://schemas.openxmlformats.org/markup-compatibility/2006">
      <mc:Choice Requires="x14">
        <oleObject progId="AutoSketch.Drawing.9" shapeId="5170" r:id="rId36">
          <objectPr defaultSize="0" autoPict="0" r:id="rId37">
            <anchor moveWithCells="1">
              <from>
                <xdr:col>2</xdr:col>
                <xdr:colOff>19050</xdr:colOff>
                <xdr:row>5</xdr:row>
                <xdr:rowOff>1190625</xdr:rowOff>
              </from>
              <to>
                <xdr:col>3</xdr:col>
                <xdr:colOff>19050</xdr:colOff>
                <xdr:row>5</xdr:row>
                <xdr:rowOff>2600325</xdr:rowOff>
              </to>
            </anchor>
          </objectPr>
        </oleObject>
      </mc:Choice>
      <mc:Fallback>
        <oleObject progId="AutoSketch.Drawing.9" shapeId="5170" r:id="rId36"/>
      </mc:Fallback>
    </mc:AlternateContent>
    <mc:AlternateContent xmlns:mc="http://schemas.openxmlformats.org/markup-compatibility/2006">
      <mc:Choice Requires="x14">
        <oleObject progId="AutoSketch.Drawing.9" shapeId="5173" r:id="rId38">
          <objectPr defaultSize="0" autoPict="0" r:id="rId39">
            <anchor moveWithCells="1">
              <from>
                <xdr:col>3</xdr:col>
                <xdr:colOff>19050</xdr:colOff>
                <xdr:row>5</xdr:row>
                <xdr:rowOff>1419225</xdr:rowOff>
              </from>
              <to>
                <xdr:col>4</xdr:col>
                <xdr:colOff>28575</xdr:colOff>
                <xdr:row>5</xdr:row>
                <xdr:rowOff>2733675</xdr:rowOff>
              </to>
            </anchor>
          </objectPr>
        </oleObject>
      </mc:Choice>
      <mc:Fallback>
        <oleObject progId="AutoSketch.Drawing.9" shapeId="5173" r:id="rId38"/>
      </mc:Fallback>
    </mc:AlternateContent>
    <mc:AlternateContent xmlns:mc="http://schemas.openxmlformats.org/markup-compatibility/2006">
      <mc:Choice Requires="x14">
        <oleObject progId="AutoSketch.Drawing.9" shapeId="5175" r:id="rId40">
          <objectPr defaultSize="0" autoPict="0" r:id="rId41">
            <anchor moveWithCells="1">
              <from>
                <xdr:col>4</xdr:col>
                <xdr:colOff>38100</xdr:colOff>
                <xdr:row>5</xdr:row>
                <xdr:rowOff>714375</xdr:rowOff>
              </from>
              <to>
                <xdr:col>4</xdr:col>
                <xdr:colOff>9420225</xdr:colOff>
                <xdr:row>5</xdr:row>
                <xdr:rowOff>1943100</xdr:rowOff>
              </to>
            </anchor>
          </objectPr>
        </oleObject>
      </mc:Choice>
      <mc:Fallback>
        <oleObject progId="AutoSketch.Drawing.9" shapeId="5175" r:id="rId40"/>
      </mc:Fallback>
    </mc:AlternateContent>
    <mc:AlternateContent xmlns:mc="http://schemas.openxmlformats.org/markup-compatibility/2006">
      <mc:Choice Requires="x14">
        <oleObject progId="AutoSketch.Drawing.9" shapeId="5177" r:id="rId42">
          <objectPr defaultSize="0" autoPict="0" r:id="rId43">
            <anchor moveWithCells="1">
              <from>
                <xdr:col>3</xdr:col>
                <xdr:colOff>47625</xdr:colOff>
                <xdr:row>4</xdr:row>
                <xdr:rowOff>1333500</xdr:rowOff>
              </from>
              <to>
                <xdr:col>4</xdr:col>
                <xdr:colOff>9525</xdr:colOff>
                <xdr:row>4</xdr:row>
                <xdr:rowOff>2686050</xdr:rowOff>
              </to>
            </anchor>
          </objectPr>
        </oleObject>
      </mc:Choice>
      <mc:Fallback>
        <oleObject progId="AutoSketch.Drawing.9" shapeId="5177" r:id="rId42"/>
      </mc:Fallback>
    </mc:AlternateContent>
    <mc:AlternateContent xmlns:mc="http://schemas.openxmlformats.org/markup-compatibility/2006">
      <mc:Choice Requires="x14">
        <oleObject progId="AutoSketch.Drawing.9" shapeId="5181" r:id="rId44">
          <objectPr defaultSize="0" autoPict="0" r:id="rId45">
            <anchor moveWithCells="1">
              <from>
                <xdr:col>1</xdr:col>
                <xdr:colOff>95250</xdr:colOff>
                <xdr:row>6</xdr:row>
                <xdr:rowOff>1209675</xdr:rowOff>
              </from>
              <to>
                <xdr:col>1</xdr:col>
                <xdr:colOff>9382125</xdr:colOff>
                <xdr:row>6</xdr:row>
                <xdr:rowOff>2762250</xdr:rowOff>
              </to>
            </anchor>
          </objectPr>
        </oleObject>
      </mc:Choice>
      <mc:Fallback>
        <oleObject progId="AutoSketch.Drawing.9" shapeId="5181" r:id="rId44"/>
      </mc:Fallback>
    </mc:AlternateContent>
    <mc:AlternateContent xmlns:mc="http://schemas.openxmlformats.org/markup-compatibility/2006">
      <mc:Choice Requires="x14">
        <oleObject progId="AutoSketch.Drawing.9" shapeId="5183" r:id="rId46">
          <objectPr defaultSize="0" autoPict="0" r:id="rId47">
            <anchor moveWithCells="1">
              <from>
                <xdr:col>2</xdr:col>
                <xdr:colOff>47625</xdr:colOff>
                <xdr:row>6</xdr:row>
                <xdr:rowOff>1123950</xdr:rowOff>
              </from>
              <to>
                <xdr:col>2</xdr:col>
                <xdr:colOff>9467850</xdr:colOff>
                <xdr:row>6</xdr:row>
                <xdr:rowOff>2476500</xdr:rowOff>
              </to>
            </anchor>
          </objectPr>
        </oleObject>
      </mc:Choice>
      <mc:Fallback>
        <oleObject progId="AutoSketch.Drawing.9" shapeId="5183" r:id="rId46"/>
      </mc:Fallback>
    </mc:AlternateContent>
    <mc:AlternateContent xmlns:mc="http://schemas.openxmlformats.org/markup-compatibility/2006">
      <mc:Choice Requires="x14">
        <oleObject progId="AutoSketch.Drawing.9" shapeId="5185" r:id="rId48">
          <objectPr defaultSize="0" autoPict="0" r:id="rId49">
            <anchor moveWithCells="1">
              <from>
                <xdr:col>3</xdr:col>
                <xdr:colOff>0</xdr:colOff>
                <xdr:row>6</xdr:row>
                <xdr:rowOff>1428750</xdr:rowOff>
              </from>
              <to>
                <xdr:col>3</xdr:col>
                <xdr:colOff>9448800</xdr:colOff>
                <xdr:row>6</xdr:row>
                <xdr:rowOff>2714625</xdr:rowOff>
              </to>
            </anchor>
          </objectPr>
        </oleObject>
      </mc:Choice>
      <mc:Fallback>
        <oleObject progId="AutoSketch.Drawing.9" shapeId="5185" r:id="rId48"/>
      </mc:Fallback>
    </mc:AlternateContent>
    <mc:AlternateContent xmlns:mc="http://schemas.openxmlformats.org/markup-compatibility/2006">
      <mc:Choice Requires="x14">
        <oleObject progId="AutoSketch.Drawing.9" shapeId="5187" r:id="rId50">
          <objectPr defaultSize="0" autoPict="0" r:id="rId51">
            <anchor moveWithCells="1">
              <from>
                <xdr:col>4</xdr:col>
                <xdr:colOff>47625</xdr:colOff>
                <xdr:row>6</xdr:row>
                <xdr:rowOff>1552575</xdr:rowOff>
              </from>
              <to>
                <xdr:col>4</xdr:col>
                <xdr:colOff>9448800</xdr:colOff>
                <xdr:row>6</xdr:row>
                <xdr:rowOff>2781300</xdr:rowOff>
              </to>
            </anchor>
          </objectPr>
        </oleObject>
      </mc:Choice>
      <mc:Fallback>
        <oleObject progId="AutoSketch.Drawing.9" shapeId="5187" r:id="rId50"/>
      </mc:Fallback>
    </mc:AlternateContent>
  </oleObject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B3:C14"/>
  <sheetViews>
    <sheetView topLeftCell="A7" zoomScale="130" zoomScaleNormal="130" workbookViewId="0">
      <selection activeCell="C10" sqref="C10"/>
    </sheetView>
  </sheetViews>
  <sheetFormatPr baseColWidth="10" defaultColWidth="9.140625" defaultRowHeight="69.599999999999994" customHeight="1" x14ac:dyDescent="0.25"/>
  <cols>
    <col min="3" max="3" width="10.28515625" bestFit="1" customWidth="1"/>
    <col min="4" max="4" width="58.7109375" customWidth="1"/>
    <col min="5" max="7" width="30.7109375" customWidth="1"/>
  </cols>
  <sheetData>
    <row r="3" spans="2:3" ht="69.599999999999994" customHeight="1" x14ac:dyDescent="0.25">
      <c r="B3" t="s">
        <v>124</v>
      </c>
      <c r="C3" t="s">
        <v>125</v>
      </c>
    </row>
    <row r="4" spans="2:3" ht="69.599999999999994" customHeight="1" x14ac:dyDescent="0.25">
      <c r="B4" t="s">
        <v>126</v>
      </c>
      <c r="C4" t="s">
        <v>127</v>
      </c>
    </row>
    <row r="5" spans="2:3" ht="69.599999999999994" customHeight="1" x14ac:dyDescent="0.25">
      <c r="B5" s="25" t="s">
        <v>128</v>
      </c>
      <c r="C5" t="s">
        <v>129</v>
      </c>
    </row>
    <row r="6" spans="2:3" ht="69.599999999999994" customHeight="1" x14ac:dyDescent="0.25">
      <c r="B6" s="26" t="s">
        <v>130</v>
      </c>
      <c r="C6" t="s">
        <v>129</v>
      </c>
    </row>
    <row r="7" spans="2:3" ht="69.599999999999994" customHeight="1" x14ac:dyDescent="0.25">
      <c r="B7" t="s">
        <v>131</v>
      </c>
    </row>
    <row r="8" spans="2:3" ht="69.599999999999994" customHeight="1" x14ac:dyDescent="0.25">
      <c r="B8" s="25" t="s">
        <v>128</v>
      </c>
      <c r="C8" s="26" t="s">
        <v>132</v>
      </c>
    </row>
    <row r="9" spans="2:3" ht="69.599999999999994" customHeight="1" x14ac:dyDescent="0.25">
      <c r="B9" t="s">
        <v>126</v>
      </c>
      <c r="C9" s="26" t="s">
        <v>133</v>
      </c>
    </row>
    <row r="10" spans="2:3" ht="69.599999999999994" customHeight="1" x14ac:dyDescent="0.25">
      <c r="B10" s="26" t="s">
        <v>130</v>
      </c>
      <c r="C10" s="27" t="s">
        <v>134</v>
      </c>
    </row>
    <row r="11" spans="2:3" ht="69.599999999999994" customHeight="1" x14ac:dyDescent="0.25">
      <c r="B11" s="25" t="s">
        <v>128</v>
      </c>
      <c r="C11" t="s">
        <v>135</v>
      </c>
    </row>
    <row r="12" spans="2:3" ht="69.599999999999994" customHeight="1" x14ac:dyDescent="0.25">
      <c r="B12" t="s">
        <v>126</v>
      </c>
      <c r="C12" t="s">
        <v>136</v>
      </c>
    </row>
    <row r="13" spans="2:3" ht="69.599999999999994" customHeight="1" x14ac:dyDescent="0.25">
      <c r="B13" s="25" t="s">
        <v>137</v>
      </c>
      <c r="C13" t="s">
        <v>138</v>
      </c>
    </row>
    <row r="14" spans="2:3" ht="69.599999999999994" customHeight="1" x14ac:dyDescent="0.25">
      <c r="B14" t="s">
        <v>126</v>
      </c>
      <c r="C14" t="s">
        <v>139</v>
      </c>
    </row>
  </sheetData>
  <pageMargins left="0.7" right="0.7" top="0.75" bottom="0.75" header="0.3" footer="0.3"/>
  <drawing r:id="rId1"/>
  <legacyDrawing r:id="rId2"/>
  <oleObjects>
    <mc:AlternateContent xmlns:mc="http://schemas.openxmlformats.org/markup-compatibility/2006">
      <mc:Choice Requires="x14">
        <oleObject progId="AutoSketch.Drawing.9" shapeId="7169" r:id="rId3">
          <objectPr defaultSize="0" autoPict="0" r:id="rId4">
            <anchor moveWithCells="1">
              <from>
                <xdr:col>3</xdr:col>
                <xdr:colOff>400050</xdr:colOff>
                <xdr:row>10</xdr:row>
                <xdr:rowOff>0</xdr:rowOff>
              </from>
              <to>
                <xdr:col>3</xdr:col>
                <xdr:colOff>3181350</xdr:colOff>
                <xdr:row>10</xdr:row>
                <xdr:rowOff>857250</xdr:rowOff>
              </to>
            </anchor>
          </objectPr>
        </oleObject>
      </mc:Choice>
      <mc:Fallback>
        <oleObject progId="AutoSketch.Drawing.9" shapeId="7169" r:id="rId3"/>
      </mc:Fallback>
    </mc:AlternateContent>
    <mc:AlternateContent xmlns:mc="http://schemas.openxmlformats.org/markup-compatibility/2006">
      <mc:Choice Requires="x14">
        <oleObject progId="AutoSketch.Drawing.9" shapeId="7170" r:id="rId5">
          <objectPr defaultSize="0" autoPict="0" r:id="rId6">
            <anchor moveWithCells="1">
              <from>
                <xdr:col>3</xdr:col>
                <xdr:colOff>866775</xdr:colOff>
                <xdr:row>12</xdr:row>
                <xdr:rowOff>114300</xdr:rowOff>
              </from>
              <to>
                <xdr:col>3</xdr:col>
                <xdr:colOff>2457450</xdr:colOff>
                <xdr:row>12</xdr:row>
                <xdr:rowOff>819150</xdr:rowOff>
              </to>
            </anchor>
          </objectPr>
        </oleObject>
      </mc:Choice>
      <mc:Fallback>
        <oleObject progId="AutoSketch.Drawing.9" shapeId="7170" r:id="rId5"/>
      </mc:Fallback>
    </mc:AlternateContent>
    <mc:AlternateContent xmlns:mc="http://schemas.openxmlformats.org/markup-compatibility/2006">
      <mc:Choice Requires="x14">
        <oleObject progId="AutoSketch.Drawing.9" shapeId="7171" r:id="rId7">
          <objectPr defaultSize="0" autoPict="0" r:id="rId8">
            <anchor moveWithCells="1">
              <from>
                <xdr:col>3</xdr:col>
                <xdr:colOff>95250</xdr:colOff>
                <xdr:row>7</xdr:row>
                <xdr:rowOff>76200</xdr:rowOff>
              </from>
              <to>
                <xdr:col>3</xdr:col>
                <xdr:colOff>3724275</xdr:colOff>
                <xdr:row>7</xdr:row>
                <xdr:rowOff>790575</xdr:rowOff>
              </to>
            </anchor>
          </objectPr>
        </oleObject>
      </mc:Choice>
      <mc:Fallback>
        <oleObject progId="AutoSketch.Drawing.9" shapeId="7171" r:id="rId7"/>
      </mc:Fallback>
    </mc:AlternateContent>
    <mc:AlternateContent xmlns:mc="http://schemas.openxmlformats.org/markup-compatibility/2006">
      <mc:Choice Requires="x14">
        <oleObject progId="AutoSketch.Drawing.9" shapeId="7172" r:id="rId9">
          <objectPr defaultSize="0" autoPict="0" r:id="rId10">
            <anchor moveWithCells="1">
              <from>
                <xdr:col>3</xdr:col>
                <xdr:colOff>66675</xdr:colOff>
                <xdr:row>3</xdr:row>
                <xdr:rowOff>142875</xdr:rowOff>
              </from>
              <to>
                <xdr:col>3</xdr:col>
                <xdr:colOff>3600450</xdr:colOff>
                <xdr:row>3</xdr:row>
                <xdr:rowOff>828675</xdr:rowOff>
              </to>
            </anchor>
          </objectPr>
        </oleObject>
      </mc:Choice>
      <mc:Fallback>
        <oleObject progId="AutoSketch.Drawing.9" shapeId="7172" r:id="rId9"/>
      </mc:Fallback>
    </mc:AlternateContent>
    <mc:AlternateContent xmlns:mc="http://schemas.openxmlformats.org/markup-compatibility/2006">
      <mc:Choice Requires="x14">
        <oleObject progId="AutoSketch.Drawing.9" shapeId="7173" r:id="rId11">
          <objectPr defaultSize="0" autoPict="0" r:id="rId10">
            <anchor moveWithCells="1">
              <from>
                <xdr:col>3</xdr:col>
                <xdr:colOff>66675</xdr:colOff>
                <xdr:row>4</xdr:row>
                <xdr:rowOff>142875</xdr:rowOff>
              </from>
              <to>
                <xdr:col>3</xdr:col>
                <xdr:colOff>3590925</xdr:colOff>
                <xdr:row>4</xdr:row>
                <xdr:rowOff>828675</xdr:rowOff>
              </to>
            </anchor>
          </objectPr>
        </oleObject>
      </mc:Choice>
      <mc:Fallback>
        <oleObject progId="AutoSketch.Drawing.9" shapeId="7173" r:id="rId11"/>
      </mc:Fallback>
    </mc:AlternateContent>
    <mc:AlternateContent xmlns:mc="http://schemas.openxmlformats.org/markup-compatibility/2006">
      <mc:Choice Requires="x14">
        <oleObject progId="AutoSketch.Drawing.9" shapeId="7174" r:id="rId12">
          <objectPr defaultSize="0" autoPict="0" r:id="rId10">
            <anchor moveWithCells="1">
              <from>
                <xdr:col>3</xdr:col>
                <xdr:colOff>66675</xdr:colOff>
                <xdr:row>5</xdr:row>
                <xdr:rowOff>142875</xdr:rowOff>
              </from>
              <to>
                <xdr:col>3</xdr:col>
                <xdr:colOff>3590925</xdr:colOff>
                <xdr:row>5</xdr:row>
                <xdr:rowOff>828675</xdr:rowOff>
              </to>
            </anchor>
          </objectPr>
        </oleObject>
      </mc:Choice>
      <mc:Fallback>
        <oleObject progId="AutoSketch.Drawing.9" shapeId="7174" r:id="rId12"/>
      </mc:Fallback>
    </mc:AlternateContent>
    <mc:AlternateContent xmlns:mc="http://schemas.openxmlformats.org/markup-compatibility/2006">
      <mc:Choice Requires="x14">
        <oleObject progId="AutoSketch.Drawing.9" shapeId="7175" r:id="rId13">
          <objectPr defaultSize="0" autoPict="0" r:id="rId10">
            <anchor moveWithCells="1">
              <from>
                <xdr:col>3</xdr:col>
                <xdr:colOff>66675</xdr:colOff>
                <xdr:row>6</xdr:row>
                <xdr:rowOff>142875</xdr:rowOff>
              </from>
              <to>
                <xdr:col>3</xdr:col>
                <xdr:colOff>3590925</xdr:colOff>
                <xdr:row>6</xdr:row>
                <xdr:rowOff>828675</xdr:rowOff>
              </to>
            </anchor>
          </objectPr>
        </oleObject>
      </mc:Choice>
      <mc:Fallback>
        <oleObject progId="AutoSketch.Drawing.9" shapeId="7175" r:id="rId13"/>
      </mc:Fallback>
    </mc:AlternateContent>
    <mc:AlternateContent xmlns:mc="http://schemas.openxmlformats.org/markup-compatibility/2006">
      <mc:Choice Requires="x14">
        <oleObject progId="AutoSketch.Drawing.9" shapeId="7176" r:id="rId14">
          <objectPr defaultSize="0" autoPict="0" r:id="rId8">
            <anchor moveWithCells="1">
              <from>
                <xdr:col>3</xdr:col>
                <xdr:colOff>95250</xdr:colOff>
                <xdr:row>8</xdr:row>
                <xdr:rowOff>76200</xdr:rowOff>
              </from>
              <to>
                <xdr:col>3</xdr:col>
                <xdr:colOff>3724275</xdr:colOff>
                <xdr:row>8</xdr:row>
                <xdr:rowOff>790575</xdr:rowOff>
              </to>
            </anchor>
          </objectPr>
        </oleObject>
      </mc:Choice>
      <mc:Fallback>
        <oleObject progId="AutoSketch.Drawing.9" shapeId="7176" r:id="rId14"/>
      </mc:Fallback>
    </mc:AlternateContent>
    <mc:AlternateContent xmlns:mc="http://schemas.openxmlformats.org/markup-compatibility/2006">
      <mc:Choice Requires="x14">
        <oleObject progId="AutoSketch.Drawing.9" shapeId="7177" r:id="rId15">
          <objectPr defaultSize="0" autoPict="0" r:id="rId8">
            <anchor moveWithCells="1">
              <from>
                <xdr:col>3</xdr:col>
                <xdr:colOff>47625</xdr:colOff>
                <xdr:row>9</xdr:row>
                <xdr:rowOff>76200</xdr:rowOff>
              </from>
              <to>
                <xdr:col>3</xdr:col>
                <xdr:colOff>3676650</xdr:colOff>
                <xdr:row>9</xdr:row>
                <xdr:rowOff>790575</xdr:rowOff>
              </to>
            </anchor>
          </objectPr>
        </oleObject>
      </mc:Choice>
      <mc:Fallback>
        <oleObject progId="AutoSketch.Drawing.9" shapeId="7177" r:id="rId15"/>
      </mc:Fallback>
    </mc:AlternateContent>
    <mc:AlternateContent xmlns:mc="http://schemas.openxmlformats.org/markup-compatibility/2006">
      <mc:Choice Requires="x14">
        <oleObject progId="AutoSketch.Drawing.9" shapeId="7178" r:id="rId16">
          <objectPr defaultSize="0" autoPict="0" r:id="rId4">
            <anchor moveWithCells="1">
              <from>
                <xdr:col>3</xdr:col>
                <xdr:colOff>409575</xdr:colOff>
                <xdr:row>10</xdr:row>
                <xdr:rowOff>866775</xdr:rowOff>
              </from>
              <to>
                <xdr:col>3</xdr:col>
                <xdr:colOff>3181350</xdr:colOff>
                <xdr:row>11</xdr:row>
                <xdr:rowOff>847725</xdr:rowOff>
              </to>
            </anchor>
          </objectPr>
        </oleObject>
      </mc:Choice>
      <mc:Fallback>
        <oleObject progId="AutoSketch.Drawing.9" shapeId="7178" r:id="rId16"/>
      </mc:Fallback>
    </mc:AlternateContent>
    <mc:AlternateContent xmlns:mc="http://schemas.openxmlformats.org/markup-compatibility/2006">
      <mc:Choice Requires="x14">
        <oleObject progId="AutoSketch.Drawing.9" shapeId="7179" r:id="rId17">
          <objectPr defaultSize="0" autoPict="0" r:id="rId6">
            <anchor moveWithCells="1">
              <from>
                <xdr:col>3</xdr:col>
                <xdr:colOff>914400</xdr:colOff>
                <xdr:row>13</xdr:row>
                <xdr:rowOff>123825</xdr:rowOff>
              </from>
              <to>
                <xdr:col>3</xdr:col>
                <xdr:colOff>2505075</xdr:colOff>
                <xdr:row>13</xdr:row>
                <xdr:rowOff>819150</xdr:rowOff>
              </to>
            </anchor>
          </objectPr>
        </oleObject>
      </mc:Choice>
      <mc:Fallback>
        <oleObject progId="AutoSketch.Drawing.9" shapeId="7179" r:id="rId17"/>
      </mc:Fallback>
    </mc:AlternateContent>
  </oleObjec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MediaLengthInSeconds xmlns="f0999b13-aae7-48e1-a8b2-fcb3a3fc9d89" xsi:nil="true"/>
    <lcf76f155ced4ddcb4097134ff3c332f xmlns="f0999b13-aae7-48e1-a8b2-fcb3a3fc9d89">
      <Terms xmlns="http://schemas.microsoft.com/office/infopath/2007/PartnerControls"/>
    </lcf76f155ced4ddcb4097134ff3c332f>
    <TaxCatchAll xmlns="1139664a-4ff2-4cba-ad1b-c0e100cb183e" xsi:nil="true"/>
    <SharedWithUsers xmlns="1139664a-4ff2-4cba-ad1b-c0e100cb183e">
      <UserInfo>
        <DisplayName>Justine Chansigaud</DisplayName>
        <AccountId>28</AccountId>
        <AccountType/>
      </UserInfo>
    </SharedWithUser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3E1E1CDC6107414B8824554FC6EFF4CB" ma:contentTypeVersion="15" ma:contentTypeDescription="Crée un document." ma:contentTypeScope="" ma:versionID="1f157f494efe6b444e6f0c5fb5897b26">
  <xsd:schema xmlns:xsd="http://www.w3.org/2001/XMLSchema" xmlns:xs="http://www.w3.org/2001/XMLSchema" xmlns:p="http://schemas.microsoft.com/office/2006/metadata/properties" xmlns:ns2="f0999b13-aae7-48e1-a8b2-fcb3a3fc9d89" xmlns:ns3="1139664a-4ff2-4cba-ad1b-c0e100cb183e" targetNamespace="http://schemas.microsoft.com/office/2006/metadata/properties" ma:root="true" ma:fieldsID="9da3197c7a08fe8dafd067a524526944" ns2:_="" ns3:_="">
    <xsd:import namespace="f0999b13-aae7-48e1-a8b2-fcb3a3fc9d89"/>
    <xsd:import namespace="1139664a-4ff2-4cba-ad1b-c0e100cb183e"/>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GenerationTime" minOccurs="0"/>
                <xsd:element ref="ns2:MediaServiceEventHashCode" minOccurs="0"/>
                <xsd:element ref="ns2:MediaLengthInSeconds" minOccurs="0"/>
                <xsd:element ref="ns2:MediaServiceDateTaken" minOccurs="0"/>
                <xsd:element ref="ns2:MediaServiceLocation" minOccurs="0"/>
                <xsd:element ref="ns2:lcf76f155ced4ddcb4097134ff3c332f" minOccurs="0"/>
                <xsd:element ref="ns3:TaxCatchAll" minOccurs="0"/>
                <xsd:element ref="ns2:MediaServiceOCR" minOccurs="0"/>
                <xsd:element ref="ns3:SharedWithUsers" minOccurs="0"/>
                <xsd:element ref="ns3:SharedWithDetail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0999b13-aae7-48e1-a8b2-fcb3a3fc9d8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LengthInSeconds" ma:index="13" nillable="true" ma:displayName="MediaLengthInSeconds" ma:hidden="true" ma:internalName="MediaLengthInSeconds" ma:readOnly="true">
      <xsd:simpleType>
        <xsd:restriction base="dms:Unknown"/>
      </xsd:simpleType>
    </xsd:element>
    <xsd:element name="MediaServiceDateTaken" ma:index="14" nillable="true" ma:displayName="MediaServiceDateTaken" ma:hidden="true" ma:indexed="true" ma:internalName="MediaServiceDateTaken" ma:readOnly="true">
      <xsd:simpleType>
        <xsd:restriction base="dms:Text"/>
      </xsd:simpleType>
    </xsd:element>
    <xsd:element name="MediaServiceLocation" ma:index="15" nillable="true" ma:displayName="Location" ma:indexed="true" ma:internalName="MediaServiceLocation" ma:readOnly="true">
      <xsd:simpleType>
        <xsd:restriction base="dms:Text"/>
      </xsd:simpleType>
    </xsd:element>
    <xsd:element name="lcf76f155ced4ddcb4097134ff3c332f" ma:index="17" nillable="true" ma:taxonomy="true" ma:internalName="lcf76f155ced4ddcb4097134ff3c332f" ma:taxonomyFieldName="MediaServiceImageTags" ma:displayName="Balises d’images" ma:readOnly="false" ma:fieldId="{5cf76f15-5ced-4ddc-b409-7134ff3c332f}" ma:taxonomyMulti="true" ma:sspId="037a406f-0850-40b2-a30a-9350e7af22da"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element name="MediaServiceSearchProperties" ma:index="22"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1139664a-4ff2-4cba-ad1b-c0e100cb183e"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a3f003d-48e7-444a-ac20-9b29c7a8cea9}" ma:internalName="TaxCatchAll" ma:showField="CatchAllData" ma:web="1139664a-4ff2-4cba-ad1b-c0e100cb183e">
      <xsd:complexType>
        <xsd:complexContent>
          <xsd:extension base="dms:MultiChoiceLookup">
            <xsd:sequence>
              <xsd:element name="Value" type="dms:Lookup" maxOccurs="unbounded" minOccurs="0" nillable="true"/>
            </xsd:sequence>
          </xsd:extension>
        </xsd:complexContent>
      </xsd:complexType>
    </xsd:element>
    <xsd:element name="SharedWithUsers" ma:index="20" nillable="true" ma:displayName="Partagé avec"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Partagé avec dé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582DAC9-D928-49A2-9644-E6A5CDC4169E}">
  <ds:schemaRefs>
    <ds:schemaRef ds:uri="http://schemas.microsoft.com/office/2006/metadata/properties"/>
    <ds:schemaRef ds:uri="http://schemas.microsoft.com/office/infopath/2007/PartnerControls"/>
    <ds:schemaRef ds:uri="f0999b13-aae7-48e1-a8b2-fcb3a3fc9d89"/>
    <ds:schemaRef ds:uri="1139664a-4ff2-4cba-ad1b-c0e100cb183e"/>
  </ds:schemaRefs>
</ds:datastoreItem>
</file>

<file path=customXml/itemProps2.xml><?xml version="1.0" encoding="utf-8"?>
<ds:datastoreItem xmlns:ds="http://schemas.openxmlformats.org/officeDocument/2006/customXml" ds:itemID="{6E514F2F-1C8B-4553-82AD-8DACFDED74FC}">
  <ds:schemaRefs>
    <ds:schemaRef ds:uri="http://schemas.microsoft.com/sharepoint/v3/contenttype/forms"/>
  </ds:schemaRefs>
</ds:datastoreItem>
</file>

<file path=customXml/itemProps3.xml><?xml version="1.0" encoding="utf-8"?>
<ds:datastoreItem xmlns:ds="http://schemas.openxmlformats.org/officeDocument/2006/customXml" ds:itemID="{19DB2A59-0F9A-4B74-BCC4-9676C42A666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0999b13-aae7-48e1-a8b2-fcb3a3fc9d89"/>
    <ds:schemaRef ds:uri="1139664a-4ff2-4cba-ad1b-c0e100cb183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6</vt:i4>
      </vt:variant>
    </vt:vector>
  </HeadingPairs>
  <TitlesOfParts>
    <vt:vector size="6" baseType="lpstr">
      <vt:lpstr>ONTARIO DESIGN TOOL</vt:lpstr>
      <vt:lpstr>SAND VERIFICATION TOOL</vt:lpstr>
      <vt:lpstr>Feuil3</vt:lpstr>
      <vt:lpstr>Plan View</vt:lpstr>
      <vt:lpstr>Cross Section</vt:lpstr>
      <vt:lpstr>Cheat Sheet</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PARENTS</dc:creator>
  <cp:keywords/>
  <dc:description/>
  <cp:lastModifiedBy>Dominic Mercier</cp:lastModifiedBy>
  <cp:revision/>
  <dcterms:created xsi:type="dcterms:W3CDTF">2015-03-30T23:25:14Z</dcterms:created>
  <dcterms:modified xsi:type="dcterms:W3CDTF">2024-04-10T11:52:02Z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0x0101003E1E1CDC6107414B8824554FC6EFF4CB</vt:lpwstr>
  </property>
  <property fmtid="{D5CDD505-2E9C-101B-9397-08002B2CF9AE}" pid="3" name="Order">
    <vt:r8>5093200</vt:r8>
  </property>
  <property fmtid="{D5CDD505-2E9C-101B-9397-08002B2CF9AE}" pid="4" name="ComplianceAssetId">
    <vt:lpwstr/>
  </property>
  <property fmtid="{D5CDD505-2E9C-101B-9397-08002B2CF9AE}" pid="5" name="_ExtendedDescription">
    <vt:lpwstr/>
  </property>
  <property fmtid="{D5CDD505-2E9C-101B-9397-08002B2CF9AE}" pid="6" name="TriggerFlowInfo">
    <vt:lpwstr/>
  </property>
  <property fmtid="{D5CDD505-2E9C-101B-9397-08002B2CF9AE}" pid="7" name="MediaServiceImageTags">
    <vt:lpwstr/>
  </property>
</Properties>
</file>